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40" windowWidth="9720" windowHeight="6000" tabRatio="918" firstSheet="1" activeTab="23"/>
  </bookViews>
  <sheets>
    <sheet name="БС" sheetId="1" r:id="rId1"/>
    <sheet name="Разбивка" sheetId="2" r:id="rId2"/>
    <sheet name="Штатное расписание" sheetId="3" r:id="rId3"/>
    <sheet name="Анализ шт. расписания" sheetId="4" r:id="rId4"/>
    <sheet name="Анализ" sheetId="5" r:id="rId5"/>
    <sheet name="КВР 100 (0102)" sheetId="6" r:id="rId6"/>
    <sheet name="КВР 100" sheetId="7" r:id="rId7"/>
    <sheet name="КВР 200" sheetId="8" r:id="rId8"/>
    <sheet name="КВР 300" sheetId="9" r:id="rId9"/>
    <sheet name="КВР 400" sheetId="10" r:id="rId10"/>
    <sheet name="КВР 800" sheetId="11" r:id="rId11"/>
    <sheet name="зп 0102" sheetId="12" r:id="rId12"/>
    <sheet name="зп0104" sheetId="13" r:id="rId13"/>
    <sheet name="ФОТ" sheetId="14" r:id="rId14"/>
    <sheet name="0107" sheetId="15" r:id="rId15"/>
    <sheet name="0111" sheetId="16" r:id="rId16"/>
    <sheet name="0113" sheetId="17" r:id="rId17"/>
    <sheet name="0309" sheetId="18" r:id="rId18"/>
    <sheet name="0310" sheetId="19" r:id="rId19"/>
    <sheet name="0408" sheetId="20" r:id="rId20"/>
    <sheet name="0409" sheetId="21" r:id="rId21"/>
    <sheet name="0412" sheetId="22" r:id="rId22"/>
    <sheet name="0501" sheetId="23" r:id="rId23"/>
    <sheet name="0503" sheetId="24" r:id="rId24"/>
    <sheet name="1403" sheetId="25" r:id="rId25"/>
    <sheet name="Анализ сметы расходов" sheetId="26" r:id="rId26"/>
    <sheet name="Лист12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Print_Area" localSheetId="22">'0501'!$A$1:$G$195</definedName>
    <definedName name="_xlnm.Print_Area" localSheetId="25">'Анализ сметы расходов'!$A$1:$M$172</definedName>
    <definedName name="_xlnm.Print_Area" localSheetId="3">'Анализ шт. расписания'!$A$1:$D$24</definedName>
    <definedName name="_xlnm.Print_Area" localSheetId="11">'зп 0102'!$A$1:$I$45</definedName>
    <definedName name="_xlnm.Print_Area" localSheetId="12">'зп0104'!$A$1:$N$64</definedName>
    <definedName name="_xlnm.Print_Area" localSheetId="6">'КВР 100'!$A$1:$G$78</definedName>
    <definedName name="_xlnm.Print_Area" localSheetId="7">'КВР 200'!$A$1:$G$269</definedName>
    <definedName name="_xlnm.Print_Area" localSheetId="9">'КВР 400'!$A$1:$G$8</definedName>
    <definedName name="_xlnm.Print_Area" localSheetId="10">'КВР 800'!$A$1:$G$70</definedName>
    <definedName name="_xlnm.Print_Area" localSheetId="2">'Штатное расписание'!$A$1:$C$24</definedName>
  </definedNames>
  <calcPr fullCalcOnLoad="1"/>
</workbook>
</file>

<file path=xl/comments14.xml><?xml version="1.0" encoding="utf-8"?>
<comments xmlns="http://schemas.openxmlformats.org/spreadsheetml/2006/main">
  <authors>
    <author>Баклыкова А.Л.</author>
  </authors>
  <commentList>
    <comment ref="J46" authorId="0">
      <text>
        <r>
          <rPr>
            <b/>
            <sz val="9"/>
            <rFont val="Tahoma"/>
            <family val="2"/>
          </rPr>
          <t>Баклыкова А.Л.:</t>
        </r>
        <r>
          <rPr>
            <sz val="9"/>
            <rFont val="Tahoma"/>
            <family val="2"/>
          </rPr>
          <t xml:space="preserve">
2781 по 512 п (с изменениями в приложении 6 к постановлению)*1,05*1,05 (повышение в 2015 году)*1,08(к-тдля мун. обр. 8 группы)
</t>
        </r>
      </text>
    </comment>
    <comment ref="P46" authorId="0">
      <text>
        <r>
          <rPr>
            <b/>
            <sz val="9"/>
            <rFont val="Tahoma"/>
            <family val="2"/>
          </rPr>
          <t>Баклыкова А.Л.:</t>
        </r>
        <r>
          <rPr>
            <sz val="9"/>
            <rFont val="Tahoma"/>
            <family val="2"/>
          </rPr>
          <t xml:space="preserve">
2781 по 512 п (с изменениями в приложении 6 к постановлению)*1,05*1,05 (повышение в 2015 году)*1,08(к-тдля мун. обр. 8 группы)
</t>
        </r>
      </text>
    </comment>
    <comment ref="V46" authorId="0">
      <text>
        <r>
          <rPr>
            <b/>
            <sz val="9"/>
            <rFont val="Tahoma"/>
            <family val="2"/>
          </rPr>
          <t>Баклыкова А.Л.:</t>
        </r>
        <r>
          <rPr>
            <sz val="9"/>
            <rFont val="Tahoma"/>
            <family val="2"/>
          </rPr>
          <t xml:space="preserve">
2781 по 512 п (с изменениями в приложении 6 к постановлению)*1,05*1,05 (повышение в 2015 году)*1,08(к-тдля мун. обр. 8 группы)
</t>
        </r>
      </text>
    </comment>
  </commentList>
</comments>
</file>

<file path=xl/sharedStrings.xml><?xml version="1.0" encoding="utf-8"?>
<sst xmlns="http://schemas.openxmlformats.org/spreadsheetml/2006/main" count="6735" uniqueCount="949">
  <si>
    <t>№</t>
  </si>
  <si>
    <t>ИТОГО:</t>
  </si>
  <si>
    <t>Наименование</t>
  </si>
  <si>
    <t>Кол-во человек</t>
  </si>
  <si>
    <t>Цена билета</t>
  </si>
  <si>
    <t>Един. измер.</t>
  </si>
  <si>
    <t>Ед. измер.</t>
  </si>
  <si>
    <t>Количество единиц</t>
  </si>
  <si>
    <t>Отопление</t>
  </si>
  <si>
    <t>Гкал</t>
  </si>
  <si>
    <t>Электроэнергия</t>
  </si>
  <si>
    <t>квт</t>
  </si>
  <si>
    <t>Льготный проезд</t>
  </si>
  <si>
    <t>Утверждаю:</t>
  </si>
  <si>
    <t>Руководитель учреждения</t>
  </si>
  <si>
    <t>"____" ___________ 20___год</t>
  </si>
  <si>
    <t>Согласовано:</t>
  </si>
  <si>
    <t xml:space="preserve">Утверждено </t>
  </si>
  <si>
    <t xml:space="preserve">Исполнено </t>
  </si>
  <si>
    <t>(полное наименование учреждения)</t>
  </si>
  <si>
    <t>А Н А Л И З    С М Е Т Ы    Р А С Х О Д О В</t>
  </si>
  <si>
    <t>Наименование расходов</t>
  </si>
  <si>
    <t>КОСГУ</t>
  </si>
  <si>
    <t>Утверждено</t>
  </si>
  <si>
    <t>% исполнения</t>
  </si>
  <si>
    <t>Ожидаемое исполнение</t>
  </si>
  <si>
    <t>Исчислено бюджетным учреждением</t>
  </si>
  <si>
    <t>% изменений</t>
  </si>
  <si>
    <t>ИТОГО РАСХОДЫ:</t>
  </si>
  <si>
    <t>Соотношение с текущим финансовым годом</t>
  </si>
  <si>
    <t>Исполнитель:</t>
  </si>
  <si>
    <t xml:space="preserve"> бухгалтер (экономист)</t>
  </si>
  <si>
    <t>__________________(Ф.И.О.)</t>
  </si>
  <si>
    <t>Ш Т А Т Н О Е  Р А С П И С А Н И Е</t>
  </si>
  <si>
    <t>Наименование должностей и структурных подразделений</t>
  </si>
  <si>
    <t>…</t>
  </si>
  <si>
    <t>1.1.</t>
  </si>
  <si>
    <t>1.</t>
  </si>
  <si>
    <t>2.</t>
  </si>
  <si>
    <t>2.1.</t>
  </si>
  <si>
    <t>3.</t>
  </si>
  <si>
    <t>3.1.</t>
  </si>
  <si>
    <t>ВСЕГО:</t>
  </si>
  <si>
    <t xml:space="preserve"> А Н А Л И З     Ш Т А Т Н О Г О    Р А С П И С А Н И Я</t>
  </si>
  <si>
    <t>Заработная плата согласно штатного расписания*</t>
  </si>
  <si>
    <t>Кол-во дней</t>
  </si>
  <si>
    <t>Кол-во поездок</t>
  </si>
  <si>
    <t>Фамилия и инициалы работника</t>
  </si>
  <si>
    <t>Маршрут следования</t>
  </si>
  <si>
    <t>Стоимость билетов</t>
  </si>
  <si>
    <t>Маршрут следования;                  Цель поездки</t>
  </si>
  <si>
    <t>Сумма в год</t>
  </si>
  <si>
    <t xml:space="preserve"> ИТОГО:</t>
  </si>
  <si>
    <t>Кол-во единиц</t>
  </si>
  <si>
    <t>Стоимость единицы</t>
  </si>
  <si>
    <t>Маршрут следования;  Цель поездки</t>
  </si>
  <si>
    <t>Сумма проезда</t>
  </si>
  <si>
    <t>Наименование услуги</t>
  </si>
  <si>
    <t>(Автотранспорт)</t>
  </si>
  <si>
    <t>(Авиатраспорт)</t>
  </si>
  <si>
    <t>Зимний</t>
  </si>
  <si>
    <t>Летний</t>
  </si>
  <si>
    <t>Период услуг</t>
  </si>
  <si>
    <t>Кол-во месяцев</t>
  </si>
  <si>
    <t>Кол-во часов в месяц</t>
  </si>
  <si>
    <r>
      <t>м</t>
    </r>
    <r>
      <rPr>
        <sz val="12"/>
        <rFont val="Arial Cyr"/>
        <family val="0"/>
      </rPr>
      <t>³</t>
    </r>
  </si>
  <si>
    <t>Вода</t>
  </si>
  <si>
    <t>Вывоз ЖБО</t>
  </si>
  <si>
    <t>Стоимость в месяц</t>
  </si>
  <si>
    <t>Стоимость услуги</t>
  </si>
  <si>
    <t>(Вывоз ТБО)</t>
  </si>
  <si>
    <t>Кол-во ед. в месяц</t>
  </si>
  <si>
    <t>Стоимость услуг в час</t>
  </si>
  <si>
    <t>Количество месяцев</t>
  </si>
  <si>
    <t>Стоимость ед. в месяц</t>
  </si>
  <si>
    <t>(Содержание зданий, сооружений)</t>
  </si>
  <si>
    <t>Вид работ</t>
  </si>
  <si>
    <t>Маршрут следования; Цель поездки</t>
  </si>
  <si>
    <t>Количество дней</t>
  </si>
  <si>
    <t>Количество поездок</t>
  </si>
  <si>
    <t>Наименование; Вид работ</t>
  </si>
  <si>
    <t>Приобретение услуг</t>
  </si>
  <si>
    <t>КОСГУ 211 Заработная плата</t>
  </si>
  <si>
    <t>Командировки: оплата транспортных расходов</t>
  </si>
  <si>
    <t>КВР 111 (121) Фонд оплаты труда учреждений (муниципальных органов)</t>
  </si>
  <si>
    <t>КВР 112 (122) Иные выплаты персоналу учреждений (муниципальных органов), за исключением фонда оплаты труда</t>
  </si>
  <si>
    <t>Командировки: оплата проживания</t>
  </si>
  <si>
    <t>Командировки: оплата суточных расходов</t>
  </si>
  <si>
    <t>Сумма расходов</t>
  </si>
  <si>
    <t>КВР 119 (129) Взносы по обязательному социальному страхованию на выплаты по оплате труда работников и иные выплаты работникам учреждений (муниципальных органов)</t>
  </si>
  <si>
    <t>КОСГУ 213 Начисления на выплаты по оплате труда</t>
  </si>
  <si>
    <t>Сумма начислений согласно расчета</t>
  </si>
  <si>
    <t>Наименование; Вид выплат</t>
  </si>
  <si>
    <t>КВР 113 (123) Иные выплаты, за исключением фонда оплаты труда учреждений (муниципальных органов), лицам, привлекаемым согласно законодательству для выполнения отдельных полномочий</t>
  </si>
  <si>
    <t>КОСГУ 226 Прочие работы, услуги</t>
  </si>
  <si>
    <t>КВР</t>
  </si>
  <si>
    <t>КВР 200 Закупка товаров, работ и услуг для государственных (муниципальных) нужд</t>
  </si>
  <si>
    <t>КВР 244 Прочая закупка товаров, работ и услуг</t>
  </si>
  <si>
    <t>КВР 243 Закупка товаров, работ, услуг в целях капитального ремонта государственного (муниципального) имущества</t>
  </si>
  <si>
    <t>КОСГУ 225 Работы, услуги по содержанию имущества</t>
  </si>
  <si>
    <t>КОСГУ 221 Услуги связи</t>
  </si>
  <si>
    <t>КОСГУ 222 Транспортные услуги</t>
  </si>
  <si>
    <t>Транспортные услуги</t>
  </si>
  <si>
    <t>Оказание услуг перевозки</t>
  </si>
  <si>
    <t>Оплата проезда к месту нахождения учебного заведения и обратно</t>
  </si>
  <si>
    <t>КОСГУ 223 Коммунальные услуги</t>
  </si>
  <si>
    <t>Содержание имущества</t>
  </si>
  <si>
    <t>Текущий ремонт зданий и сооружений</t>
  </si>
  <si>
    <t>КОСГУ 310 Увеличение стоимости основных средств</t>
  </si>
  <si>
    <t>КВР 800 Иные бюджетные ассигнования</t>
  </si>
  <si>
    <t>КВР 831 Исполнение судебных актов Российской Федерации и мировых соглашений по возмещению причиненного вреда</t>
  </si>
  <si>
    <t>КОСГУ 224 Арендная плата за пользование имуществом (за исключением земельных участков и других обособленных природных объектов)</t>
  </si>
  <si>
    <t>(Автострахование)</t>
  </si>
  <si>
    <t>КОСГУ 227 Страхование</t>
  </si>
  <si>
    <t>4.</t>
  </si>
  <si>
    <t>4.1.</t>
  </si>
  <si>
    <t>КОСГУ 228 Услуги, работы для целей капитальных вложений</t>
  </si>
  <si>
    <t>Разработка проектной документации, экспертизы</t>
  </si>
  <si>
    <t>Установка систем: охранная, пожарная, ЛВС и т.д.</t>
  </si>
  <si>
    <t>Монтажные работы по оборудованию</t>
  </si>
  <si>
    <t>Иные расходы</t>
  </si>
  <si>
    <t>Другие аналогичные расходы</t>
  </si>
  <si>
    <t>КВР 851 Уплата налога на имущество организаций и земельного налога</t>
  </si>
  <si>
    <t>КОСГУ 291 Налоги, пошлины и сборы</t>
  </si>
  <si>
    <t>(Налог на имущество)</t>
  </si>
  <si>
    <t>(Земельный налог)</t>
  </si>
  <si>
    <t>(Транспортный налог)</t>
  </si>
  <si>
    <t>(Государственные пошлины и сборы)</t>
  </si>
  <si>
    <t>КВР 852 Уплата прочих налогов, сборов</t>
  </si>
  <si>
    <t>КВР 853 Уплата иных платежей</t>
  </si>
  <si>
    <t>КОСГУ 292 Штрафы за нарушение законодательства о налогах и сборах, законодательства о страховых взносах</t>
  </si>
  <si>
    <t>КВР 300 Социальное обеспечение и иные выплаты населению</t>
  </si>
  <si>
    <t>КВР 321 Пособия, компенсации и иные социальные выплаты гражданам, кроме публичных нормативных обязательств</t>
  </si>
  <si>
    <t>КВР 350 Премии и гранты</t>
  </si>
  <si>
    <t>100</t>
  </si>
  <si>
    <t>111</t>
  </si>
  <si>
    <t>КВР 100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</si>
  <si>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учреждений</t>
  </si>
  <si>
    <t>Иные выплаты персоналу учреждений, за исключением фонда оплаты труда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</si>
  <si>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</si>
  <si>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</si>
  <si>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Прочие работы, услуги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</si>
  <si>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</si>
  <si>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</si>
  <si>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Заработная плата</t>
  </si>
  <si>
    <t>Начисления на выплаты по оплате труда</t>
  </si>
  <si>
    <t>Закупка товаров, работ и услуг для государственных (муниципальных) нужд</t>
  </si>
  <si>
    <t>200</t>
  </si>
  <si>
    <t>КВР 400 Капитальные вложения в объекты государственной (муниципальной) собственности</t>
  </si>
  <si>
    <t>КВР 414 Бюджетные инвестиции в объекты капитального строительства государственной (муниципальной) собственности</t>
  </si>
  <si>
    <t>Закупка товаров, работ, услуг в целях капитального ремонта государственного (муниципального) имущества</t>
  </si>
  <si>
    <t>243</t>
  </si>
  <si>
    <t>Работы, услуги по содержанию имущества</t>
  </si>
  <si>
    <t>Прочая закупка товаров, работ и услуг</t>
  </si>
  <si>
    <t>244</t>
  </si>
  <si>
    <t>Услуги связи</t>
  </si>
  <si>
    <t>Коммунальные услуги</t>
  </si>
  <si>
    <t>Арендная плата за пользование имуществом</t>
  </si>
  <si>
    <t>Страхование</t>
  </si>
  <si>
    <t>Услуги, работы для целей капитальных вложений</t>
  </si>
  <si>
    <t>Увеличение стоимости основных средств</t>
  </si>
  <si>
    <t>Социальное обеспечение и иные выплаты населению</t>
  </si>
  <si>
    <t>300</t>
  </si>
  <si>
    <t>Пособия, компенсации и иные социальные выплаты гражданам, кроме публичных нормативных обязательств</t>
  </si>
  <si>
    <t>321</t>
  </si>
  <si>
    <t>Премии и гранты</t>
  </si>
  <si>
    <t>350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</si>
  <si>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</si>
  <si>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</si>
  <si>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</si>
  <si>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</si>
  <si>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Иные бюджетные ассигнования</t>
  </si>
  <si>
    <t>800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</si>
  <si>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</si>
  <si>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</si>
  <si>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налога на имущество организаций и земельного налога</t>
  </si>
  <si>
    <t>851</t>
  </si>
  <si>
    <t>Налоги, пошлины и сборы</t>
  </si>
  <si>
    <t>Уплата прочих налогов, сборов</t>
  </si>
  <si>
    <t>852</t>
  </si>
  <si>
    <t>Уплата иных платежей</t>
  </si>
  <si>
    <t>853</t>
  </si>
  <si>
    <t>Штрафы за нарушение законодательства о налогах и сборах, законодательства о страховых взносах</t>
  </si>
  <si>
    <t>Оплата услуг почтовой связи</t>
  </si>
  <si>
    <t>Выплата з/пл, пособий, алиментов и т.п. через отделения почтовой связи</t>
  </si>
  <si>
    <t>1</t>
  </si>
  <si>
    <t>2</t>
  </si>
  <si>
    <t>КВР 242 Закупка товаров, работ, услуг в сфере информационно-коммуникационных технологий</t>
  </si>
  <si>
    <t>Закупка товаров, работ, услуг в сфере информационно-коммуникационных технологий</t>
  </si>
  <si>
    <t>242</t>
  </si>
  <si>
    <t>Эксплуатационные расходы</t>
  </si>
  <si>
    <t>Монтажные и пусконаладочные, инсталляционные работы</t>
  </si>
  <si>
    <t>КОСГУ 212 Прочие несоциальные выплаты персоналу в денежной форме</t>
  </si>
  <si>
    <t>Прочие несоциальные выплаты персоналу в денежной форме</t>
  </si>
  <si>
    <t>КОСГУ 214 Прочие несоциальные выплаты персоналу в натуральной форме</t>
  </si>
  <si>
    <t>Прочие несоциальные выплаты персоналу в натуральной форме</t>
  </si>
  <si>
    <t>КОСГУ 346 Увеличение стоимости прочих оборотных запасов (материалов)</t>
  </si>
  <si>
    <t>КОСГУ 352 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</si>
  <si>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КОСГУ 353 Увеличение стоимости неисключительных прав на результаты интеллектуальной деятельности с определенным сроком полезного использования</t>
  </si>
  <si>
    <t>Увеличение стоимости прочих оборотных запасов (материалов)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</si>
  <si>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</si>
  <si>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</si>
  <si>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КОСГУ 296 Иные выплаты текущего характера физическим лицам</t>
  </si>
  <si>
    <t>Иные выплаты текущего характера физическим лицам</t>
  </si>
  <si>
    <t>Иные расходыИные выплаты текущего характера физическим лицам</t>
  </si>
  <si>
    <t>Увеличение стоимости лекарственных препаратов и материалов, применяемых в медицинских целях</t>
  </si>
  <si>
    <t>КОСГУ 349 Увеличение стоимости прочих материальных запасов однократного применения</t>
  </si>
  <si>
    <t>КОСГУ 341 Увеличение стоимости лекарственных препаратов и материалов, применяемых в медицинских целях</t>
  </si>
  <si>
    <t>КОСГУ 342 Увеличение стоимости продуктов питания</t>
  </si>
  <si>
    <t>КОСГУ 343 Увеличение стоимости горюче-смазочных материалов</t>
  </si>
  <si>
    <t>КОСГУ 344 Увеличение стоимости строительных материалов</t>
  </si>
  <si>
    <t>КОСГУ 345 Увеличение стоимости мягкого инвентаря</t>
  </si>
  <si>
    <t>КОСГУ 347 Увеличение стоимости материальных запасов для целей капитальных вложений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</si>
  <si>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</si>
  <si>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</si>
  <si>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</si>
  <si>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</si>
  <si>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</si>
  <si>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</si>
  <si>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КОСГУ 262 Пособия по социальной помощи населению в денежной форме</t>
  </si>
  <si>
    <t>КОСГУ 266 Социальные пособия и компенсации персоналу в денежной форме</t>
  </si>
  <si>
    <t>Пособия по социальной помощи населению в денежной форме</t>
  </si>
  <si>
    <t>Социальные пособия и компенсации персоналу в денежной форме</t>
  </si>
  <si>
    <t>КОСГУ 296 Иные выплаты текущего характера организациям</t>
  </si>
  <si>
    <t>Иные выплаты текущего характера организациям</t>
  </si>
  <si>
    <t>(Штрафы, пени за несвоевременную уплату налогов, сборов, страховых взносов)</t>
  </si>
  <si>
    <t>(Штрафы за нарушение законодательства о закупках товаров, работ и услуг, а также штрафы за нарушение условий контрактов (договоров) по поставке товаров, выполнению работ, оказанию услуг)</t>
  </si>
  <si>
    <t>Штрафы за нарушение законодательства о закупках и нарушение условий контрактов (договоров)</t>
  </si>
  <si>
    <t>КОСГУ 293 Штрафы за нарушение законодательства о закупках и нарушение условий контрактов (договоров)</t>
  </si>
  <si>
    <t>Раздел 0104 "Функционирование Правительства РФ, высших исполнительных органов государственной власти субъектов РФ, местных администраций"</t>
  </si>
  <si>
    <t>Раздел 0102 "Функционирование высшего должностного лица субъекта Российской Федерации и муниципального образования"</t>
  </si>
  <si>
    <t>Статья 211 "Заработная плата"</t>
  </si>
  <si>
    <t xml:space="preserve">Начисление с 01.01. по 31.05.2015г </t>
  </si>
  <si>
    <t>Должность</t>
  </si>
  <si>
    <t>Ставка</t>
  </si>
  <si>
    <t>Оклад</t>
  </si>
  <si>
    <t>Ежемесячное денежное вознаграждение100%</t>
  </si>
  <si>
    <t>Итого</t>
  </si>
  <si>
    <t>Р/К 60%</t>
  </si>
  <si>
    <t>С/К 80%</t>
  </si>
  <si>
    <t>Итого в Мес</t>
  </si>
  <si>
    <t>Итого за 5 мес.</t>
  </si>
  <si>
    <t>Глава поселка Ессей</t>
  </si>
  <si>
    <t xml:space="preserve"> статья 2111 </t>
  </si>
  <si>
    <t>в т.ч. ЕДП</t>
  </si>
  <si>
    <t xml:space="preserve">Начисление с 01.06. по 30.09.2015г </t>
  </si>
  <si>
    <t>Итого за 4 мес.</t>
  </si>
  <si>
    <t>Итого за 12 мес.</t>
  </si>
  <si>
    <t xml:space="preserve"> статья 211</t>
  </si>
  <si>
    <t>Всего по статье 211</t>
  </si>
  <si>
    <t>Всего по статье 213 (30,2%)</t>
  </si>
  <si>
    <t>Выделенно на 2018г</t>
  </si>
  <si>
    <t>Дефицит</t>
  </si>
  <si>
    <t>Нач. отдела                            Позынич Н.С.</t>
  </si>
  <si>
    <t>ставка</t>
  </si>
  <si>
    <t>Р/К 60 %</t>
  </si>
  <si>
    <t>Итого в мес.</t>
  </si>
  <si>
    <t>Расчет фонда оплаты труда персонала по обслуживанию зданий администраций поселений Эвенкийского муниципального района</t>
  </si>
  <si>
    <t>разряд</t>
  </si>
  <si>
    <t>перс. надбавка, 25,4%</t>
  </si>
  <si>
    <t>ЦТиС услуги электро связи (ЭСФ)</t>
  </si>
  <si>
    <t>шт</t>
  </si>
  <si>
    <t>ЦТиС услуги в области информ технологий (ОИТ)</t>
  </si>
  <si>
    <t>4</t>
  </si>
  <si>
    <t>Обслуживание системы пожарной сигнализации здания Администрации</t>
  </si>
  <si>
    <t>чел</t>
  </si>
  <si>
    <t>3</t>
  </si>
  <si>
    <t>Раздел 0111 " Резервные фонды местных администраций"</t>
  </si>
  <si>
    <t>КВР 870 Резервные средства</t>
  </si>
  <si>
    <t>КОСГУ 296 Иные расходы</t>
  </si>
  <si>
    <t>(Государственные пошлины и сборы)Целевой взнос</t>
  </si>
  <si>
    <t>Свободно</t>
  </si>
  <si>
    <t>(Штрафы, пени за несвоевременную уплату налогов)</t>
  </si>
  <si>
    <t>Исполнитель:                          Позынич Н.С. 12.02.18г</t>
  </si>
  <si>
    <t>Расходы на чрезвычайные и непредвиденные мероприятия Резервные фонды</t>
  </si>
  <si>
    <t>Раздел 0310 Обеспечение пожарной безопасности</t>
  </si>
  <si>
    <t>911 00 10910 " Резервный фонд Администрации поселка Ессей  ЭМР Кр.края в рамках непрограммных расходов "</t>
  </si>
  <si>
    <t>КОСГУ 340 Увеличение стоимости материальных запасов</t>
  </si>
  <si>
    <t>2.2</t>
  </si>
  <si>
    <t>2.3</t>
  </si>
  <si>
    <t xml:space="preserve">Выделенно на 2018г </t>
  </si>
  <si>
    <t>Дифицит</t>
  </si>
  <si>
    <t>Борисова А.В.</t>
  </si>
  <si>
    <t>24.07.18г</t>
  </si>
  <si>
    <t>Раздел 0409  "Дорожные хозяйство ( дорожные фонды)"</t>
  </si>
  <si>
    <t>Увеличение 4,1%</t>
  </si>
  <si>
    <t>Расходы муниципального образования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поселка</t>
  </si>
  <si>
    <t>Исполнитель:                          Позынич Н.С. 21.05.18г</t>
  </si>
  <si>
    <t>Раздел 0310 " Обеспечение пожарной безопасности"</t>
  </si>
  <si>
    <t>Софинансирование на обеспечение мер пожарной безопасности</t>
  </si>
  <si>
    <t>Раздел 0412  " Другие вопросы в области национальной экономики"</t>
  </si>
  <si>
    <t>0150034030 "Мероприятия по земельно - имущественным отношениям"</t>
  </si>
  <si>
    <t>Раздел 0501 "Жилищное хозяйство "</t>
  </si>
  <si>
    <t>Раздел 0503 "Благоустройство "</t>
  </si>
  <si>
    <t xml:space="preserve">Доска обрезная </t>
  </si>
  <si>
    <t>м2</t>
  </si>
  <si>
    <t>Раздел 1403 "Прочие межбюджетные трансферты общего характера "</t>
  </si>
  <si>
    <t>91100 52111 Иные межбюджетные трансферты из бюджета поселка  районному бюджету на исполнение отдельных бюджетных полномочий по формированию, исполнению бюджета поселка Ессей и контролю за его исполнением</t>
  </si>
  <si>
    <t>КВР 540 "Иные межбюджетные трансферты"</t>
  </si>
  <si>
    <t>КВР 251 "Перечисления другим бюджетам бюджетной системы РФ"</t>
  </si>
  <si>
    <t>КОСГУ 251  "Перечисления другим бюджетам бюджетной системы РФ"</t>
  </si>
  <si>
    <t>Перечисления другим бюджетам бюджетной системы Российской Федерации</t>
  </si>
  <si>
    <t>СОГЛАСОВАНО</t>
  </si>
  <si>
    <t>УТВЕРЖДАЮ</t>
  </si>
  <si>
    <t>(наименование должности лица, согласующего бюджетную смету; наименование</t>
  </si>
  <si>
    <t>(наименование должности лица, утверждающего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</si>
  <si>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</si>
  <si>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</si>
  <si>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</si>
  <si>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«</t>
  </si>
  <si>
    <t>»</t>
  </si>
  <si>
    <t>20</t>
  </si>
  <si>
    <t>г.</t>
  </si>
  <si>
    <t>БЮДЖЕТНАЯ СМЕТА НА 20</t>
  </si>
  <si>
    <t xml:space="preserve"> ФИНАНСОВЫЙ ГОД</t>
  </si>
  <si>
    <t>КОДЫ</t>
  </si>
  <si>
    <t>Форма по ОКУД</t>
  </si>
  <si>
    <t>0501012</t>
  </si>
  <si>
    <t>от «</t>
  </si>
  <si>
    <t xml:space="preserve"> г.</t>
  </si>
  <si>
    <t>Дата</t>
  </si>
  <si>
    <t>по ОКПО</t>
  </si>
  <si>
    <t>Получатель бюджетных средств</t>
  </si>
  <si>
    <t>по Перечню (Реестру)</t>
  </si>
  <si>
    <t>Распорядитель бюджетных средств</t>
  </si>
  <si>
    <t>Главный распорядитель бюджетных средств</t>
  </si>
  <si>
    <t>по БК</t>
  </si>
  <si>
    <t>Наименование бюджета</t>
  </si>
  <si>
    <t>по ОКТМО</t>
  </si>
  <si>
    <t>Единица измерения: руб.</t>
  </si>
  <si>
    <t>по ОКЕИ</t>
  </si>
  <si>
    <t>383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</si>
  <si>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</t>
  </si>
  <si>
    <t>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</si>
  <si>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>казенными учреждениями и их обособленными (структурными) подразделениями на 20</t>
  </si>
  <si>
    <t xml:space="preserve"> год</t>
  </si>
  <si>
    <t>Наименование показателя</t>
  </si>
  <si>
    <t>Код</t>
  </si>
  <si>
    <t>Код по бюджетной классификации Российской Федерации</t>
  </si>
  <si>
    <t>строки</t>
  </si>
  <si>
    <t>аналитического</t>
  </si>
  <si>
    <t>раздела</t>
  </si>
  <si>
    <t>подраздела</t>
  </si>
  <si>
    <t>целевой статьи</t>
  </si>
  <si>
    <t>вида</t>
  </si>
  <si>
    <t>расходов</t>
  </si>
  <si>
    <t>показателя*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</si>
  <si>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</si>
  <si>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</si>
  <si>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</si>
  <si>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</si>
  <si>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</si>
  <si>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r>
      <t xml:space="preserve">Глава муниципального образования поселка </t>
    </r>
    <r>
      <rPr>
        <sz val="10"/>
        <color indexed="10"/>
        <rFont val="Times New Roman"/>
        <family val="1"/>
      </rPr>
      <t>Ессей</t>
    </r>
    <r>
      <rPr>
        <sz val="10"/>
        <rFont val="Times New Roman"/>
        <family val="1"/>
      </rPr>
      <t xml:space="preserve"> в рамках непрограммных расходов поселка</t>
    </r>
  </si>
  <si>
    <t>8110000230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</si>
  <si>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</si>
  <si>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</si>
  <si>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</si>
  <si>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</si>
  <si>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211</t>
  </si>
  <si>
    <t>Иные выплаты персоналу государственных (муниципальных) органов, за исключением фонда оплаты труда</t>
  </si>
  <si>
    <t>122</t>
  </si>
  <si>
    <t>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</si>
  <si>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</si>
  <si>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129</t>
  </si>
  <si>
    <t>213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</si>
  <si>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</si>
  <si>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</si>
  <si>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Руководство и управление в сфере установленных функций органов местного самоуправления в рамках непрограммных расходов Администрации поселка Кислокан Красноярского края</t>
  </si>
  <si>
    <t>9110000210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</si>
  <si>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</si>
  <si>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222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</si>
  <si>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</si>
  <si>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</si>
  <si>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в сфере информационно-коммуникационных технологий</t>
  </si>
  <si>
    <t>221</t>
  </si>
  <si>
    <t>Прочие услуги</t>
  </si>
  <si>
    <t>226</t>
  </si>
  <si>
    <t>Закупка товаров, работ и услуг для обеспечения государственных (муниципальных) нужд</t>
  </si>
  <si>
    <t>Капитальный ремонт</t>
  </si>
  <si>
    <t>225</t>
  </si>
  <si>
    <t>Прочая закупка товаров, работ и услуг для обеспечения государственных (муниципальных) нужд</t>
  </si>
  <si>
    <t>223</t>
  </si>
  <si>
    <t>Услуги по содержанию имущества</t>
  </si>
  <si>
    <t>296</t>
  </si>
  <si>
    <t>310</t>
  </si>
  <si>
    <t>Увеличение стоимости материальных запасов</t>
  </si>
  <si>
    <t>Увеличение стоимости основных средств в части строительства</t>
  </si>
  <si>
    <t>850</t>
  </si>
  <si>
    <t>291</t>
  </si>
  <si>
    <t>292</t>
  </si>
  <si>
    <t>Региональные выплаты, обеспечивающие уровень заработной платы работников бюджетной сферы не ниже МРОТа</t>
  </si>
  <si>
    <t>9110010210</t>
  </si>
  <si>
    <t>Резервный фонд  Администрации поселка Ессей  Эвенкийского муниципального района Красноярского края в рамках непрограммных расходов исполнительных органов местного самоуправления</t>
  </si>
  <si>
    <t>11</t>
  </si>
  <si>
    <t>Резервные фонды</t>
  </si>
  <si>
    <t>9110010910</t>
  </si>
  <si>
    <t>Резервные средства</t>
  </si>
  <si>
    <t>870</t>
  </si>
  <si>
    <t>Прочие расходы</t>
  </si>
  <si>
    <t>Другие общегосударственные вопросы</t>
  </si>
  <si>
    <t>13</t>
  </si>
  <si>
    <t>03</t>
  </si>
  <si>
    <t>09</t>
  </si>
  <si>
    <t>0150021810</t>
  </si>
  <si>
    <t>НАЦИОНАЛЬНАЯ БЕЗОПАСНОСТЬ И ПРАВООХРАНИТЕЛЬНАЯ ДЕЯТЕЛЬНОСТЬ</t>
  </si>
  <si>
    <t>Защита населения и территории от ЧС природного и техногенного характера, гражданская оборона</t>
  </si>
  <si>
    <t>Мероприятия по предупреждениюи ливкидации последствий ЧС и стихийных бедствий за счет средств местного бюджета</t>
  </si>
  <si>
    <t>10</t>
  </si>
  <si>
    <t>Софинансирование средств на обеспечение первичных мер пожарной безопасности</t>
  </si>
  <si>
    <t>Приобретение огнетушителей</t>
  </si>
  <si>
    <t>НАЦИОНАЛЬНАЯ ЭКОНОМИКА</t>
  </si>
  <si>
    <t>Дорожное хозяйство (дорожные фонды)</t>
  </si>
  <si>
    <t>Расходы МО на содержание автомобильных дорог общего пользования местного значения городских округов, сельских поселений, за счет средств дорожного фонда поселка</t>
  </si>
  <si>
    <t>Расходы МО на содержание автомобильных дорог общего пользования местного значения городских округов, сельских поселений, за счет собственных средств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</si>
  <si>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</si>
  <si>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</si>
  <si>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</si>
  <si>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</si>
  <si>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Расходы на строительство жилых домов в целях реализации соглашения о сотрудничестве при реализации ОАО "Востсибнефтегаз"</t>
  </si>
  <si>
    <t>0120000510</t>
  </si>
  <si>
    <t>Мероприятия в области жилищного хозяйства</t>
  </si>
  <si>
    <t>Закупка товаров, работ и услуг в целях капитального ремонта государственного (муниципального) имущества</t>
  </si>
  <si>
    <t>Услуги по содержанию имущества (кап.ремонт)</t>
  </si>
  <si>
    <t>Благоустройство</t>
  </si>
  <si>
    <t>Уличное освещение</t>
  </si>
  <si>
    <t>Содержание мест захоронений</t>
  </si>
  <si>
    <t>Прочие мероприятия по благоустройству городских округов и сельских поселений</t>
  </si>
  <si>
    <t>Охрана объектов растительного и животного мира и среды их обитания</t>
  </si>
  <si>
    <t>06</t>
  </si>
  <si>
    <t>Паспорта отходов</t>
  </si>
  <si>
    <t>0140060060</t>
  </si>
  <si>
    <t>Прочие межбюджетные трансферты общего характера</t>
  </si>
  <si>
    <t>14</t>
  </si>
  <si>
    <t>Иные межбюджетные трансферты из бюджета поселка районному бюджету на исполнение отдельных бюджетных полномочий по формированию, исполнению бюджета поселка и контролю за его исполнением</t>
  </si>
  <si>
    <t>9110092111</t>
  </si>
  <si>
    <t>500</t>
  </si>
  <si>
    <t>Иные межбюджетные трансферты</t>
  </si>
  <si>
    <t>540</t>
  </si>
  <si>
    <t>Перечисления другим бюджетам бюджетной системы РФ</t>
  </si>
  <si>
    <t>251</t>
  </si>
  <si>
    <t>Итого по коду БК (по коду раздела)</t>
  </si>
  <si>
    <t>Х</t>
  </si>
  <si>
    <t>Всего</t>
  </si>
  <si>
    <t>(уполномоченное лицо)</t>
  </si>
  <si>
    <t>Номер страницы</t>
  </si>
  <si>
    <t>(должность)</t>
  </si>
  <si>
    <t>Всего страниц</t>
  </si>
  <si>
    <t>Исполнитель</t>
  </si>
  <si>
    <t>Нач. отдела</t>
  </si>
  <si>
    <t>Позынич Н.С.</t>
  </si>
  <si>
    <t>31-227</t>
  </si>
  <si>
    <t>(телефон)</t>
  </si>
  <si>
    <t>Проживание</t>
  </si>
  <si>
    <t>214</t>
  </si>
  <si>
    <t>346</t>
  </si>
  <si>
    <t>Увеличение на 5,1%</t>
  </si>
  <si>
    <t xml:space="preserve"> Увеличение стоимости горюче-смазочных материалов</t>
  </si>
  <si>
    <t>343</t>
  </si>
  <si>
    <t>344</t>
  </si>
  <si>
    <t>345</t>
  </si>
  <si>
    <t>Резервный фонд Администрации поселка Ессей  ЭМР Кр.края в рамках непрограммных расходов</t>
  </si>
  <si>
    <t>Расходы на выплаты персоналу Глава</t>
  </si>
  <si>
    <t>Расходы на выплаты персоналу Аппарат</t>
  </si>
  <si>
    <t>880</t>
  </si>
  <si>
    <t>ИТОГО РАСХОДЫ: Прочие межбюджетные трансферты общего характера</t>
  </si>
  <si>
    <t>ИТОГО РАСХОДЫ: Обеспечение пожарной безопасности (0310)</t>
  </si>
  <si>
    <t>ИТОГО РАСХОДЫ: Резервный фонд (0111)</t>
  </si>
  <si>
    <t>ИТОГО РАСХОДЫ: Дорожные хозяйство (0409)</t>
  </si>
  <si>
    <t>ИТОГО РАСХОДЫ: Другие вопросы в области национальной экономики (0412)</t>
  </si>
  <si>
    <t>Прочие работы, услуги (межевание)</t>
  </si>
  <si>
    <t>ИТОГО РАСХОДЫ: Жилищное хозяйство (0501)</t>
  </si>
  <si>
    <t>ИТОГО РАСХОДЫ: Благоустройство (0503)</t>
  </si>
  <si>
    <t>ИТОГО РАСХОДЫ:Охрана объектов растительного и живого мира (0603)</t>
  </si>
  <si>
    <t>ИТОГО РАСХОДЫ:Культура (0801)</t>
  </si>
  <si>
    <t>Проведение праздничных и культурно-массовых мероприятий</t>
  </si>
  <si>
    <t>Работы, услуги по содержанию имущества (кап ремонт)</t>
  </si>
  <si>
    <t>Прочие работы, услуги (уборка тер)</t>
  </si>
  <si>
    <t>Итого выборное должностное лицо</t>
  </si>
  <si>
    <t>Итого муниципальных служащих</t>
  </si>
  <si>
    <t xml:space="preserve">Специалист 1 категории </t>
  </si>
  <si>
    <t xml:space="preserve">Специалист 2 категории </t>
  </si>
  <si>
    <t>Итого технический персонал</t>
  </si>
  <si>
    <t>Уборщик помещения</t>
  </si>
  <si>
    <t>3.2</t>
  </si>
  <si>
    <t>0150074120</t>
  </si>
  <si>
    <t>01500S4120</t>
  </si>
  <si>
    <t>0130060020</t>
  </si>
  <si>
    <t>0130060120</t>
  </si>
  <si>
    <t>0110034030</t>
  </si>
  <si>
    <t>0120095020</t>
  </si>
  <si>
    <t>0140060010</t>
  </si>
  <si>
    <t>0140060040</t>
  </si>
  <si>
    <t>0140060050</t>
  </si>
  <si>
    <t>Истопник</t>
  </si>
  <si>
    <t>ЕДП Всего по статье 211</t>
  </si>
  <si>
    <t>Сумма начислений согласно расчета ЕДП</t>
  </si>
  <si>
    <t>Заработная плата согласно штатного расписания* ЕДП</t>
  </si>
  <si>
    <t>8110089000</t>
  </si>
  <si>
    <t>Ежемесячное денежное поощрение муниципальным служащим, замещающим соответствующие должности по главе муниципального образования в рамках расходов органов местного самоуправления</t>
  </si>
  <si>
    <t>премия</t>
  </si>
  <si>
    <t>Конверты (маленькие)</t>
  </si>
  <si>
    <t>Конверты (большие)</t>
  </si>
  <si>
    <t>Раздел 0113 "Другие общегосударственные вопросы"</t>
  </si>
  <si>
    <t>01 3 0060020 Расходы муниципального образования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поселка</t>
  </si>
  <si>
    <t>014 0060010 " Уличное освещение"</t>
  </si>
  <si>
    <t>Составление проектно-сметной документации на строительство</t>
  </si>
  <si>
    <t>Исполнитель:                         Позынич Н.С.  17.05.18г</t>
  </si>
  <si>
    <t>Строительство жилого фонда</t>
  </si>
  <si>
    <t>014 0060040 " Содержание мест захоронения"</t>
  </si>
  <si>
    <t xml:space="preserve"> 01 4 0060050 "Прочие мероприятия по благоустройству городских округов и сельских поселений"</t>
  </si>
  <si>
    <t>ИТОГО РАСХОДЫ: ЕДП</t>
  </si>
  <si>
    <t>Расходы на выплаты персоналу</t>
  </si>
  <si>
    <t>ИТОГО РАСХОДЫ: Другие общегосударственные вопросы (0113)</t>
  </si>
  <si>
    <t>Специалист 1 категории</t>
  </si>
  <si>
    <t>Всего статья 213</t>
  </si>
  <si>
    <t>Обслуживание системы видеонаблюдения здания Администрации</t>
  </si>
  <si>
    <t>Вручение подарков детям на Новый год</t>
  </si>
  <si>
    <t>Вручение подарков на День защиты детей</t>
  </si>
  <si>
    <t>Раздел 0309 "Национальная безопасность и правоохранительная деятельность "</t>
  </si>
  <si>
    <t>015 00 2181 " Мероприятия по предупреждениюи ликвидации последствий ЧС и стихийных бедствий за счет средств местного бюджета"</t>
  </si>
  <si>
    <t xml:space="preserve">Обслуживание противопожарного разрыва </t>
  </si>
  <si>
    <t>Изготовление кадастрового паспорта жилого дома</t>
  </si>
  <si>
    <t>ИТОГО РАСХОДЫ: Национальная безопасность и правоохранительная деятельность  (0309)</t>
  </si>
  <si>
    <t>412</t>
  </si>
  <si>
    <t>410</t>
  </si>
  <si>
    <t>349</t>
  </si>
  <si>
    <t>Администрация поселка Чиринда ЭМР Красноярского края</t>
  </si>
  <si>
    <t>Бюджет поселка Чиринда ЭМР Красноярского края</t>
  </si>
  <si>
    <t xml:space="preserve">Глава поселка </t>
  </si>
  <si>
    <t xml:space="preserve">Раздел 0104 </t>
  </si>
  <si>
    <t>надбавка за особые условия м.с. (60% зам.) (40% спец.)</t>
  </si>
  <si>
    <t xml:space="preserve">Выслуга лет (зам20%) (спец15%) </t>
  </si>
  <si>
    <t>Ежем.ден. поощрение коэф. 2,2</t>
  </si>
  <si>
    <t>Р/К  60%</t>
  </si>
  <si>
    <t>Итого за 5 мес</t>
  </si>
  <si>
    <t>Заместитель главы</t>
  </si>
  <si>
    <t>единовременная выплата к отпуску 2920*3,5 окл.*2,4</t>
  </si>
  <si>
    <t>единовременная выплата к отпуску 2508*3,5 окл.*2,4</t>
  </si>
  <si>
    <t xml:space="preserve">Всего 2111    </t>
  </si>
  <si>
    <t>Итого за 4 мес</t>
  </si>
  <si>
    <t>единовременная выплата к отпуску 3066*3,5 окл.*2,4</t>
  </si>
  <si>
    <t>единовременная выплата к отпуску 2633*3,5 окл.*2,4</t>
  </si>
  <si>
    <t>надбавка за особые условия м.с. (70% зам.) (50% спец.)</t>
  </si>
  <si>
    <t xml:space="preserve">Выслуга лет (зам10%) (спец30%) </t>
  </si>
  <si>
    <t>Ежем.ден. поощрение коэф. 2,4</t>
  </si>
  <si>
    <t>Классный чин Зам. 25%, спец 35%</t>
  </si>
  <si>
    <t>Итого за 12 мес</t>
  </si>
  <si>
    <t>ИТОГО по 213</t>
  </si>
  <si>
    <t>Глава поселки Чиринда                                              Демьянова М.А.</t>
  </si>
  <si>
    <t>Нач. отдела                                                                  Позынич Н.С.</t>
  </si>
  <si>
    <t>Чиринда-Тура-Чиринда</t>
  </si>
  <si>
    <t>Тура-Красноярск-Тура</t>
  </si>
  <si>
    <t>Заместитель Главы</t>
  </si>
  <si>
    <t>Потребление печного топлива ( гараж)</t>
  </si>
  <si>
    <t>куб</t>
  </si>
  <si>
    <t xml:space="preserve">  Администрация поселка Чиринда</t>
  </si>
  <si>
    <t>1 вариант</t>
  </si>
  <si>
    <t>2 вариант окончательно</t>
  </si>
  <si>
    <t xml:space="preserve">Наименование </t>
  </si>
  <si>
    <t>2016 г., руб</t>
  </si>
  <si>
    <t>2017 г., руб.</t>
  </si>
  <si>
    <t>9 група по 512 п.</t>
  </si>
  <si>
    <t>8 група по 512 п.</t>
  </si>
  <si>
    <t>Глава поселка Чиринда, оклад</t>
  </si>
  <si>
    <t>Формирование оклада с 2017 года</t>
  </si>
  <si>
    <r>
      <rPr>
        <b/>
        <sz val="12"/>
        <rFont val="Times New Roman"/>
        <family val="1"/>
      </rPr>
      <t xml:space="preserve">9275*1,166 </t>
    </r>
    <r>
      <rPr>
        <sz val="12"/>
        <rFont val="Times New Roman"/>
        <family val="1"/>
      </rPr>
      <t xml:space="preserve"> ( абзац введен Постановлением Правительства Красноярского края от 06.04.2010 N 166-п, Предельные размеры ежемесячного денежного вознаграждения выборных должностных лиц и лиц, замещающих иные муниципальные должности муниципальных образованийотнесенных к VIII группе, с учетом коэффициента 1,166.) </t>
    </r>
    <r>
      <rPr>
        <b/>
        <sz val="12"/>
        <rFont val="Times New Roman"/>
        <family val="1"/>
      </rPr>
      <t xml:space="preserve">*1,05 </t>
    </r>
    <r>
      <rPr>
        <sz val="12"/>
        <rFont val="Times New Roman"/>
        <family val="1"/>
      </rPr>
      <t xml:space="preserve">(увеличение на 5% в 2015 г.) = </t>
    </r>
    <r>
      <rPr>
        <b/>
        <sz val="12"/>
        <rFont val="Times New Roman"/>
        <family val="1"/>
      </rPr>
      <t xml:space="preserve">11 355,0 руб. * 1,2 </t>
    </r>
    <r>
      <rPr>
        <sz val="12"/>
        <rFont val="Times New Roman"/>
        <family val="1"/>
      </rPr>
      <t xml:space="preserve">(Предельные размеры ежемесячного денежного вознаграждения главы муниципального образования для муниципальных образований, отнесенных к VI – IX VIII группам, установлены исходя из предельных размеров оплаты труда главы муниципального образования, установленных настоящим приложением, с учетом коэффициента 1,2.) = </t>
    </r>
    <r>
      <rPr>
        <b/>
        <sz val="12"/>
        <rFont val="Times New Roman"/>
        <family val="1"/>
      </rPr>
      <t>13 626,0 руб.</t>
    </r>
  </si>
  <si>
    <r>
      <t xml:space="preserve">Предельный ФОТ Главы формируетсякоторый формируется из расчета 24-кратного среднемесячного предельного размера денежного вознаграждения главы муниципального образования с учетом средств на выплату р. к., и северной надбавки, т.е. </t>
    </r>
    <r>
      <rPr>
        <b/>
        <strike/>
        <sz val="12"/>
        <color indexed="10"/>
        <rFont val="Times New Roman"/>
        <family val="1"/>
      </rPr>
      <t>11 355,0 *24 *2,4= 654 048,0 руб.</t>
    </r>
  </si>
  <si>
    <r>
      <t xml:space="preserve">Предельный ФОТ Главы (с учетом к-та 1,2) формируется который формируется из расчета 24-кратного среднемесячного предельного размера денежного вознаграждения главы муниципального образования с учетом средств на выплату р. к., и северной надбавки, т.е. </t>
    </r>
    <r>
      <rPr>
        <b/>
        <sz val="12"/>
        <rFont val="Times New Roman"/>
        <family val="1"/>
      </rPr>
      <t>13 626,0 *24 *2,4= 784 857,6 руб.</t>
    </r>
  </si>
  <si>
    <t>всего</t>
  </si>
  <si>
    <t>Глава поселка Чиринда</t>
  </si>
  <si>
    <t>211 (без увеличения)</t>
  </si>
  <si>
    <t>213 (без увеличения)</t>
  </si>
  <si>
    <t>211 ( увеличение)</t>
  </si>
  <si>
    <t>213  ( увеличение)</t>
  </si>
  <si>
    <t>разница всего</t>
  </si>
  <si>
    <t xml:space="preserve">ФОТ Главы С учетом к-та 1,2 </t>
  </si>
  <si>
    <t>211 (1 вариант)</t>
  </si>
  <si>
    <t>211 ( увеличение 1,2)</t>
  </si>
  <si>
    <t>213  ( увеличение 1,2)</t>
  </si>
  <si>
    <t>Раздел 0104 "Функционирование Правительства РФ, высших органов исполнительной власти субъектов РФ, местных администраций"</t>
  </si>
  <si>
    <t xml:space="preserve">    ( Закон Красноярского края от 25.03.2010 №10-4502 )</t>
  </si>
  <si>
    <r>
      <t xml:space="preserve"> 2017 г  (</t>
    </r>
    <r>
      <rPr>
        <sz val="12"/>
        <rFont val="Times New Roman"/>
        <family val="1"/>
      </rPr>
      <t>по 512 п 9 группа)</t>
    </r>
  </si>
  <si>
    <r>
      <t xml:space="preserve"> 2017 г  (</t>
    </r>
    <r>
      <rPr>
        <sz val="12"/>
        <rFont val="Times New Roman"/>
        <family val="1"/>
      </rPr>
      <t>по 512 п 8 группа)</t>
    </r>
  </si>
  <si>
    <t>разница</t>
  </si>
  <si>
    <r>
      <t xml:space="preserve"> 2018 г  (</t>
    </r>
    <r>
      <rPr>
        <sz val="12"/>
        <rFont val="Times New Roman"/>
        <family val="1"/>
      </rPr>
      <t>по 512 п 8 группа)*4%</t>
    </r>
  </si>
  <si>
    <t>ведущий специалист</t>
  </si>
  <si>
    <t>кол-во штатных единиц</t>
  </si>
  <si>
    <t>составляющие фонда оплаты труда мун. служащих</t>
  </si>
  <si>
    <t>составляющие фонда оплаты труда мун. служащих по 8 группе согласно 512 п с изменениями от 30.12.2014 г.661-п</t>
  </si>
  <si>
    <t>должностной оклад</t>
  </si>
  <si>
    <t>надбавки за квал.разряд</t>
  </si>
  <si>
    <t>надбавки за выслугу лет</t>
  </si>
  <si>
    <t>за особые условия мун.службы</t>
  </si>
  <si>
    <t>за работу со сведениями, сост. Гос.тайну</t>
  </si>
  <si>
    <t>премии</t>
  </si>
  <si>
    <t>денежное поощрение</t>
  </si>
  <si>
    <t>един. Выплата к отпуску и матер.помощь</t>
  </si>
  <si>
    <t>согласно ПостановленияПравительства  №166-п от 06.04.10 допонительная надбавка(М.О. с плотностью населения меньше 0,025 чел. На кв.км.) для 9 группы</t>
  </si>
  <si>
    <t>согласно ПостановленияПравительства  №166-п от 06.04.10 допонительная надбавка(М.О. с плотностью населения меньше 0,025 чел. На кв.км.) для 8 группы</t>
  </si>
  <si>
    <t>ФОТ муниципальных служащих</t>
  </si>
  <si>
    <t>Начисления на ФОТ</t>
  </si>
  <si>
    <t>Всего ФОТ</t>
  </si>
  <si>
    <t>Всего начисления на ФОТ</t>
  </si>
  <si>
    <t>ИТОГО ФОТ</t>
  </si>
  <si>
    <t>на  2018 год.</t>
  </si>
  <si>
    <t>с 01.09.18</t>
  </si>
  <si>
    <r>
      <t xml:space="preserve"> 2019 г  (</t>
    </r>
    <r>
      <rPr>
        <sz val="12"/>
        <rFont val="Times New Roman"/>
        <family val="1"/>
      </rPr>
      <t>по 512 п 8 группа)*20%</t>
    </r>
  </si>
  <si>
    <t xml:space="preserve"> Расчет по статье 211 "Заработная плата" муниципальных служащих</t>
  </si>
  <si>
    <t>Исполнитель:                            Позынич Н.С.</t>
  </si>
  <si>
    <t>Бумага белая А-4, 500л</t>
  </si>
  <si>
    <t>пач</t>
  </si>
  <si>
    <t>Консультативные услуги юриста</t>
  </si>
  <si>
    <t>Капитальный ремонт, полы,цокольное перекрытие, стены, ,кровля,окна,печь</t>
  </si>
  <si>
    <t>Приобретение памятной плиты (Оегир Н.К.)</t>
  </si>
  <si>
    <t xml:space="preserve"> Заполярная д7</t>
  </si>
  <si>
    <t>Капитальный ремонт (муниципального) имущества</t>
  </si>
  <si>
    <t>Уборка территории (20чел. )</t>
  </si>
  <si>
    <t>декабря</t>
  </si>
  <si>
    <t>Приобретение пожарных рукавов</t>
  </si>
  <si>
    <t>Выделено на 2019г</t>
  </si>
  <si>
    <t>Выделенно на 2019г</t>
  </si>
  <si>
    <t>Распределение межбюджетных трансфертов бюджетам сельских поселений на обеспечение первичных мер пожарной безопасности</t>
  </si>
  <si>
    <t>Раздел 0408  "Транспорт"</t>
  </si>
  <si>
    <t>911 00 34033 Улучшение транспортной инфраструктуры в целях обеспечения сельского населения услугами пассажирских перевозок</t>
  </si>
  <si>
    <t>Транспорт</t>
  </si>
  <si>
    <t>08</t>
  </si>
  <si>
    <t>Улучшение транспортной инфраструктуры в целях обеспечения сельского населения услугами пассажирских перевозок</t>
  </si>
  <si>
    <t>9110034033</t>
  </si>
  <si>
    <t>Противодействие экстремизму и профилактика терроризма</t>
  </si>
  <si>
    <t>КОСГУ 266  Социальные пособия и компенсации персоналу в денежной форме</t>
  </si>
  <si>
    <t>Сумма</t>
  </si>
  <si>
    <t>Социальные пособия и компенсации персоналу в денежной форме</t>
  </si>
  <si>
    <t>Компенсационных выплат сотрудникам, находящимся в отпуске по уходу за ребенком до 3 лет</t>
  </si>
  <si>
    <t>Расходы МО на управление госуд. (мун.) собственностью в рамках Подпрограммы "Пользование и распоряжение имущество, находящимся в мун. собственности, межевание территории и постановка недв. объектов на учет в мун. собственность поселка</t>
  </si>
  <si>
    <t>0110092100</t>
  </si>
  <si>
    <t>266</t>
  </si>
  <si>
    <t>Админитстративный штраф</t>
  </si>
  <si>
    <t>ИТОГО РАСХОДЫ: Транспорт (0408)</t>
  </si>
  <si>
    <t xml:space="preserve">Исполнитель:                            Позынич Н.С. </t>
  </si>
  <si>
    <t>квартал</t>
  </si>
  <si>
    <t>Установка систем: видеонаблюдения</t>
  </si>
  <si>
    <t>Увеличение на 5,3%</t>
  </si>
  <si>
    <t xml:space="preserve">Исполнитель:                            Позынич Н.С </t>
  </si>
  <si>
    <t xml:space="preserve"> 2019 г  с 01.10.19 на 4,3%</t>
  </si>
  <si>
    <t>Удыгир У.В.</t>
  </si>
  <si>
    <t>скотч большой</t>
  </si>
  <si>
    <t>Файл А4 полиэтиленовый</t>
  </si>
  <si>
    <t>авторучки</t>
  </si>
  <si>
    <t>КВР 880 Специальные расходы</t>
  </si>
  <si>
    <t>Раздел 0107 " Обеспечение проведение выборов и референдумов"</t>
  </si>
  <si>
    <t>911 00 00030 "Обеспечение проведения выборов и референдумов"</t>
  </si>
  <si>
    <t>Выборы главы поселка</t>
  </si>
  <si>
    <t xml:space="preserve">   </t>
  </si>
  <si>
    <t>Статья 2902 "Прочие текущие расходы и расходы не отнесенные к другим подстатьям"</t>
  </si>
  <si>
    <t xml:space="preserve">Наименование показателя </t>
  </si>
  <si>
    <t>Общая сумма расходов, руб.</t>
  </si>
  <si>
    <t>Итого сумма, руб. (процент от общей суммы расходов, руб. ( не более 3%)</t>
  </si>
  <si>
    <t>Госпошлина за выдачу лимитов отходов</t>
  </si>
  <si>
    <t>Итого по 2902</t>
  </si>
  <si>
    <t>Выделенно на 2016г</t>
  </si>
  <si>
    <t>Исполнитель: Лукьянцова Н.С.                                                        01.08.2016</t>
  </si>
  <si>
    <t>Обеспечение проведение выборов и референдумов</t>
  </si>
  <si>
    <t>07</t>
  </si>
  <si>
    <t>9110000030</t>
  </si>
  <si>
    <t>Приобретение асбестового полотна</t>
  </si>
  <si>
    <t xml:space="preserve">Изготовление аэронавигационного паспорта </t>
  </si>
  <si>
    <t>Увеличение стоимости основных средств (Строительство тратуаров)</t>
  </si>
  <si>
    <t>228</t>
  </si>
  <si>
    <t>Дополнительная оплата труда</t>
  </si>
  <si>
    <t>Канцелярские расходы</t>
  </si>
  <si>
    <t>Расчет на оборудование и содержание помещений</t>
  </si>
  <si>
    <t xml:space="preserve">Другие расходы </t>
  </si>
  <si>
    <t>ИТОГО</t>
  </si>
  <si>
    <t>смета</t>
  </si>
  <si>
    <t>Приобретение адресных табличек для жилого фонда</t>
  </si>
  <si>
    <t>Расходы бюджета поселения</t>
  </si>
  <si>
    <t>Код бюджетной классификации расходов</t>
  </si>
  <si>
    <t>Всего на год</t>
  </si>
  <si>
    <t>1 квартал</t>
  </si>
  <si>
    <t>2 квартал</t>
  </si>
  <si>
    <t>3 квартал</t>
  </si>
  <si>
    <t>4 квартал</t>
  </si>
  <si>
    <t>Раздел, подраздел</t>
  </si>
  <si>
    <t>Целевая статья</t>
  </si>
  <si>
    <t>Вид расходов</t>
  </si>
  <si>
    <t>5</t>
  </si>
  <si>
    <t>8</t>
  </si>
  <si>
    <t>9</t>
  </si>
  <si>
    <t>01 00</t>
  </si>
  <si>
    <t/>
  </si>
  <si>
    <t>01 02</t>
  </si>
  <si>
    <t>81 1 0000230</t>
  </si>
  <si>
    <t>81 1 0089000</t>
  </si>
  <si>
    <t>01 04</t>
  </si>
  <si>
    <t>91 1 0000210</t>
  </si>
  <si>
    <t>01 07</t>
  </si>
  <si>
    <t>91 1 0000030</t>
  </si>
  <si>
    <t>01 11</t>
  </si>
  <si>
    <t>91 1 0010910</t>
  </si>
  <si>
    <t>01 13</t>
  </si>
  <si>
    <t>01 1 0092100</t>
  </si>
  <si>
    <t>03 00</t>
  </si>
  <si>
    <t>03 09</t>
  </si>
  <si>
    <t>01 5 0021810</t>
  </si>
  <si>
    <t>03 10</t>
  </si>
  <si>
    <t>01 5 0074120</t>
  </si>
  <si>
    <t>01 5 00S4120</t>
  </si>
  <si>
    <t>01 5 0091120</t>
  </si>
  <si>
    <t>04 00</t>
  </si>
  <si>
    <t>04 08</t>
  </si>
  <si>
    <t>91 1 0034033</t>
  </si>
  <si>
    <t>04 09</t>
  </si>
  <si>
    <t>01 3 0060020</t>
  </si>
  <si>
    <t>04 12</t>
  </si>
  <si>
    <t>01 1 0034030</t>
  </si>
  <si>
    <t>05 00</t>
  </si>
  <si>
    <t>05 01</t>
  </si>
  <si>
    <t>01 2 0095020</t>
  </si>
  <si>
    <t>05 02</t>
  </si>
  <si>
    <t>01 7 0000520</t>
  </si>
  <si>
    <t>05 03</t>
  </si>
  <si>
    <t>01 3 0060520</t>
  </si>
  <si>
    <t>01 3 0060010</t>
  </si>
  <si>
    <t>01 3 0060040</t>
  </si>
  <si>
    <t>01 3 0060050</t>
  </si>
  <si>
    <t>14 03</t>
  </si>
  <si>
    <t>9 1 1 0092111</t>
  </si>
  <si>
    <t>(уполномоченное лицо)     _________________________ _________________ _________________</t>
  </si>
  <si>
    <t>Глава поселка</t>
  </si>
  <si>
    <r>
      <t xml:space="preserve">Исполнитель:              </t>
    </r>
    <r>
      <rPr>
        <sz val="10"/>
        <rFont val="Times New Roman"/>
        <family val="1"/>
      </rPr>
      <t>Нач отдела                                                                                 Н.С.Позынич</t>
    </r>
  </si>
  <si>
    <t>Демьянова М.А.</t>
  </si>
  <si>
    <t>Грава поселка Чиринда</t>
  </si>
  <si>
    <t xml:space="preserve"> 2020 г  с 01.06.20 на 20%</t>
  </si>
  <si>
    <t>Итого начисленно за 1 месяц с МРОТ</t>
  </si>
  <si>
    <t>ИТОГО по 211</t>
  </si>
  <si>
    <t>Пособие за первые 3 дня временной нетрудоспособности за счет средств работодателя</t>
  </si>
  <si>
    <t>Пособие временной нетрудоспособности за счет средств работодателя</t>
  </si>
  <si>
    <t>Иные выплаты персоналу казенных учреждений, за исключением фонда оплаты труда</t>
  </si>
  <si>
    <t>МФУ</t>
  </si>
  <si>
    <t>ОС</t>
  </si>
  <si>
    <t>Комплект сутникового телевидения</t>
  </si>
  <si>
    <t>Электроэнергия (янв-июнь)</t>
  </si>
  <si>
    <t>Электроэнергия (иль-декаб)</t>
  </si>
  <si>
    <t>Выделено на 2020г</t>
  </si>
  <si>
    <t>Вредность 12%</t>
  </si>
  <si>
    <t>Выделено на 2020 год</t>
  </si>
  <si>
    <t>КОСГУ 266 Пособие временной нетрудоспособности за счет средств работодателя</t>
  </si>
  <si>
    <t>7430*2</t>
  </si>
  <si>
    <t xml:space="preserve">Электроэнергия </t>
  </si>
  <si>
    <t>Закупка энергетических ресурсов</t>
  </si>
  <si>
    <t>247</t>
  </si>
  <si>
    <t>мес</t>
  </si>
  <si>
    <t>КВР 247 Закупка энергетических ресурсов</t>
  </si>
  <si>
    <t>ИТОГО РАСХОДЫ: Выборы Главы (0107)</t>
  </si>
  <si>
    <t>Увеличение стоимости прочих оборотных запасов</t>
  </si>
  <si>
    <t>Консультационные слуги 44 ФЗ (янв-нояб)</t>
  </si>
  <si>
    <t>Консультационные слуги 44 ФЗ (декаб)</t>
  </si>
  <si>
    <t>шт.</t>
  </si>
  <si>
    <t>Тосол 65</t>
  </si>
  <si>
    <t>кан</t>
  </si>
  <si>
    <t>Масло М10ДМ</t>
  </si>
  <si>
    <t>л</t>
  </si>
  <si>
    <t>Тряпка для полов (50см*80см)</t>
  </si>
  <si>
    <t>салфетка хозяйственная (вискоза 5 шт. в упаковке)</t>
  </si>
  <si>
    <t>уп.</t>
  </si>
  <si>
    <t>Салфетки для мытья посуды (микрофибра в уп 3шт)</t>
  </si>
  <si>
    <t>стиральный порошок (упаковка 9кг)</t>
  </si>
  <si>
    <t xml:space="preserve">Приобретение дома  </t>
  </si>
  <si>
    <t>Бюджетные инвестиции на приобретение объектов недвижимого имущества в государственную (муниципальную) собственность</t>
  </si>
  <si>
    <t>чел.</t>
  </si>
  <si>
    <t>ИБП аккумулятор 120Ач</t>
  </si>
  <si>
    <t>Комунальные</t>
  </si>
  <si>
    <t xml:space="preserve">Обеспечение материальными ресурсами для изготовления и размещения информационных памяток, плакатов по профилактике экстремизма и терроризма </t>
  </si>
  <si>
    <t>\</t>
  </si>
  <si>
    <t>Обращение с отходами на территории поселка</t>
  </si>
  <si>
    <t>0140010590</t>
  </si>
  <si>
    <t>01 4 0010590</t>
  </si>
  <si>
    <t>* Указывается код классификации операций сектора государственного управления</t>
  </si>
  <si>
    <t>0120000520</t>
  </si>
  <si>
    <t>01 2 00 00520 "Распределение межбюджетных трансфертов бюджетам сельских поселений на проведение социально-значимых мероприятий (в т.ч. строительство и капитальный ремонт жилых домов)"</t>
  </si>
  <si>
    <t>Распределение межбюджетных трансфертов бюджетам сельских поселений на проведение социально-значимых мероприятий (в т.ч. строительство и капитальный ремонт жилых домов)</t>
  </si>
  <si>
    <t>01 2 00 00520</t>
  </si>
  <si>
    <t>Раздел 0310 " Защита населения и территории от ЧС природного и техногенного характера, гражданская оборона"</t>
  </si>
  <si>
    <t>20_22____ год</t>
  </si>
  <si>
    <t>Чиринда-Тура 7030*2+3890*4Тура-Красноярск 14000*2+10000*4 Красноярск-Симферополь 22000*2+14000*4</t>
  </si>
  <si>
    <t>14000*2</t>
  </si>
  <si>
    <t>ДТЛ</t>
  </si>
  <si>
    <t>моющее средство для полов 0,5л</t>
  </si>
  <si>
    <t>моющее средство для посуды 0,45л</t>
  </si>
  <si>
    <t>чистящее средство универсальное 0,475г</t>
  </si>
  <si>
    <t>Салфетки "Экобриз" 60шт</t>
  </si>
  <si>
    <t>Искусственные цветы в букетах</t>
  </si>
  <si>
    <t>Мусорные пакеты на 30 л</t>
  </si>
  <si>
    <t>Мусорные пакеты на 60 л</t>
  </si>
  <si>
    <t>туалетная бумага</t>
  </si>
  <si>
    <t>Бумажные полотенца, рулон</t>
  </si>
  <si>
    <t>салфетки</t>
  </si>
  <si>
    <t>влажные чистящие салфетки для монитора</t>
  </si>
  <si>
    <t>побелка,покраска 116 кв.м ремонт крыльца ,покраска</t>
  </si>
  <si>
    <t xml:space="preserve"> текущий  ремонт администрации </t>
  </si>
  <si>
    <t>Юр.услуги по сопровождению судебного спора (незавершенное строительство)</t>
  </si>
  <si>
    <t xml:space="preserve">приобретение бензоинструмента для уборки сухой растительности и покоса травы </t>
  </si>
  <si>
    <t xml:space="preserve">Капитальный ремонт 3-х квартирного дома в п. Чиринда </t>
  </si>
  <si>
    <t>Обустройство памятника ВОВ</t>
  </si>
  <si>
    <t>01400S7450  Прочие межбюджетные трансферты, передаваемые бюджетам сельских поселений (на содействие развитию налогового потенциала).</t>
  </si>
  <si>
    <t>дорожные указатели</t>
  </si>
  <si>
    <t>Разборка аварийного 2-х квартирного дома</t>
  </si>
  <si>
    <t>Изготовление адресных табличек к ж/домам</t>
  </si>
  <si>
    <t>01400S7450</t>
  </si>
  <si>
    <t>Прочие межбюджетные трансферты, передаваемые бюджетам сельских поселений (на содействие развитию налогового потенциала).</t>
  </si>
  <si>
    <t xml:space="preserve">Прочие работы, услуги </t>
  </si>
  <si>
    <t>Увеличение стоимости прочих оборотных запасов (ОС)</t>
  </si>
  <si>
    <t>Абрамова А.А.</t>
  </si>
  <si>
    <t>22</t>
  </si>
  <si>
    <t>экономия от предельного ФОТ</t>
  </si>
  <si>
    <t xml:space="preserve">Всего 211 </t>
  </si>
  <si>
    <t>Премия</t>
  </si>
  <si>
    <t>с 2022 + 10% премия</t>
  </si>
  <si>
    <t>стимулирующие выплаты</t>
  </si>
  <si>
    <t>з/п без МРОТ</t>
  </si>
  <si>
    <t>уборщик служебных помещений (январь - декабрь)</t>
  </si>
  <si>
    <t>итого уборщик</t>
  </si>
  <si>
    <t>всего заработная плата 211</t>
  </si>
  <si>
    <t>Всего 213 Начисления на оплату труда</t>
  </si>
  <si>
    <t>компенсационные выплаты</t>
  </si>
  <si>
    <t>ночные 35%</t>
  </si>
  <si>
    <t>Всегок момпенс выплаты за месяц</t>
  </si>
  <si>
    <t>Р/К 60 % на комп.выпл</t>
  </si>
  <si>
    <t>С/К 80% на комп выпл</t>
  </si>
  <si>
    <t>Итого в мес. комп.выпл</t>
  </si>
  <si>
    <t xml:space="preserve">Всего начислено за месяц </t>
  </si>
  <si>
    <t>Замещение на 2 месяца</t>
  </si>
  <si>
    <t>30</t>
  </si>
  <si>
    <t>Монтаж уличных светильников</t>
  </si>
  <si>
    <t>КВР 412 Бюджетные инвестиции на приобретение объектов недвижимого имущества в государственную (муниципальную) собственность</t>
  </si>
  <si>
    <t>Приобритение</t>
  </si>
  <si>
    <t>Бюджетные инвестиции на приобретение объектов недвижимого имущества в государственную (муниципальную) собственность</t>
  </si>
  <si>
    <t>Руководитель Департамента финансов Администрации ЭМР</t>
  </si>
  <si>
    <t xml:space="preserve"> Руководитель Департамента финансов Администрации ЭМР</t>
  </si>
  <si>
    <t>Выделено на 2022г</t>
  </si>
  <si>
    <t>Исполнитель:                               Позынич Н.С. 03.02.2022</t>
  </si>
  <si>
    <t>Электроэнергия (январь-апрель)</t>
  </si>
  <si>
    <t>Электроэнергия всего</t>
  </si>
  <si>
    <t xml:space="preserve">Изготовление межевого плана для постановки на гос.учет  земельных участков  в п. Чиринда </t>
  </si>
  <si>
    <t>Исполнитель:                            Позынич Н.С. 16.03.2022</t>
  </si>
  <si>
    <t>Средства дорожного фонда</t>
  </si>
  <si>
    <t>КВР 414 Бюджетные инвестиции в объекты капитального строительства (муниципальную) собственность</t>
  </si>
  <si>
    <t>Исполнитель:                            Позынич Н.С. 16.03.2022г</t>
  </si>
  <si>
    <t xml:space="preserve"> (17%)(оперативность, качество 15%)</t>
  </si>
  <si>
    <t>Итого +12% вредность (комп. выпл)</t>
  </si>
  <si>
    <t>Итого с персон.надбавкой -12% вредность (комп. выпл)</t>
  </si>
  <si>
    <t>ЦТиС услуги электро связи (ЭСФ)Чиринда</t>
  </si>
  <si>
    <t xml:space="preserve">Ранцевый огнетушитель </t>
  </si>
  <si>
    <t>911 00 10910 " Резервный фонд Администрации поселка Чиринда  ЭМР Кр.края в рамках непрограммных расходов "</t>
  </si>
  <si>
    <t>Исполнитель:                            Позынич Н.С. 30.06.2022</t>
  </si>
  <si>
    <t>единовременная выплата к отпуску 5925*3,5 окл.*2,4</t>
  </si>
  <si>
    <t>единовременная выплата к отпуску 4831*3,5 окл.*2,4</t>
  </si>
  <si>
    <t>Доплата МРОТ (36670)*1 месяц</t>
  </si>
  <si>
    <t>23</t>
  </si>
  <si>
    <t>(НА 2021 ФИНАНСОВЫЙ ГОД И ПЛАНОВЫЙ ПЕРИОД 2024 и 2025 ГОДОВ)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</si>
  <si>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</si>
  <si>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</si>
  <si>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</si>
  <si>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Увеличение на 5,4%</t>
  </si>
  <si>
    <t xml:space="preserve">Начисление с 01.01. по 31.12.2023г </t>
  </si>
  <si>
    <t>с 2022 + 10% премия на 8,6% оклад</t>
  </si>
  <si>
    <t>с 2023</t>
  </si>
  <si>
    <t>Начисление с 01.01. по 31.12.2023г</t>
  </si>
  <si>
    <t>Начисление з/п за12 месяцев</t>
  </si>
  <si>
    <t>Увеличение 5,4%</t>
  </si>
  <si>
    <t>"30" декабря 2022год</t>
  </si>
  <si>
    <t>20_23__год</t>
  </si>
  <si>
    <t>20_22__год</t>
  </si>
  <si>
    <t>Целевой взнос на 2023</t>
  </si>
  <si>
    <t>20_21____год</t>
  </si>
  <si>
    <t>Увеличение стоимости основных средств Квартира</t>
  </si>
  <si>
    <t>Отходы</t>
  </si>
  <si>
    <t>Утверждено с учетом изменений по состоянию на 01.09.22</t>
  </si>
  <si>
    <t>Исполнено на 01.09.22</t>
  </si>
  <si>
    <t>Тура-Красноярск 14000*2-Улан-Удэ - Красноярск  8000*2 обратно</t>
  </si>
  <si>
    <t>Шулунова Е.И.</t>
  </si>
  <si>
    <t>Чиринда-Тура 7030*2-Тура-Красноярск 14000*2</t>
  </si>
  <si>
    <t>Оегир Л.А.</t>
  </si>
  <si>
    <t>Услуги междугородней связи</t>
  </si>
  <si>
    <t>Картридж МФУ лазерный HP Laser 135w, A4</t>
  </si>
  <si>
    <t>КОСГУ 346 Увеличение стоимости материальных запасов</t>
  </si>
  <si>
    <t>Увеличение на 5,2%</t>
  </si>
  <si>
    <t>20_23____ год</t>
  </si>
  <si>
    <t>Приложение 3</t>
  </si>
  <si>
    <t>Ф.И.О.</t>
  </si>
  <si>
    <t>А Н А Л И З   БЮДЖЕТНОЙ С М Е Т Ы    Р А С Х О Д О В</t>
  </si>
  <si>
    <t>рублей</t>
  </si>
  <si>
    <t>Код расхода по бюджетной классификации (р,п; вид расхода, статья косгу)</t>
  </si>
  <si>
    <t>2021 год</t>
  </si>
  <si>
    <t>2022 год</t>
  </si>
  <si>
    <t>2023 год</t>
  </si>
  <si>
    <t>Не исполненные назначения</t>
  </si>
  <si>
    <t>Утверждено с учетом изменений по состоянию на 01.10.2022</t>
  </si>
  <si>
    <t>Исполнено на 01.10.2022</t>
  </si>
  <si>
    <t>Обоснование</t>
  </si>
  <si>
    <t>Расходы бюджета, всего</t>
  </si>
  <si>
    <t>0102</t>
  </si>
  <si>
    <t>Иные выплаты персоналу государственных (муниципальных) органов, за исключением фонда оплаты труда, льготный проезд глава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</si>
  <si>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</si>
  <si>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</si>
  <si>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Иные выплаты персоналу государственных (муниципальных) органов, за исключением фонда оплаты труда, льготный проезд</t>
  </si>
  <si>
    <t>Прочая закупка товаров, работ и услуг, коммунальные расходы</t>
  </si>
  <si>
    <t>Специальные расходы</t>
  </si>
  <si>
    <t>0107</t>
  </si>
  <si>
    <t>0111</t>
  </si>
  <si>
    <t>0113</t>
  </si>
  <si>
    <t>0310</t>
  </si>
  <si>
    <t>0408</t>
  </si>
  <si>
    <t>0409</t>
  </si>
  <si>
    <t>0412</t>
  </si>
  <si>
    <t>0501</t>
  </si>
  <si>
    <t>О502</t>
  </si>
  <si>
    <t>0503</t>
  </si>
  <si>
    <t>1403</t>
  </si>
  <si>
    <t>И.Т.Д…….</t>
  </si>
  <si>
    <t>****</t>
  </si>
  <si>
    <t>Код расхода по бюджетной классификации (р,п; вид расхода, статья косгу) разносится в таблицу по иерархии и со 127 формы отчета (того, что нет в таблице)</t>
  </si>
  <si>
    <r>
      <t>Администрация поселка   Чиринда</t>
    </r>
    <r>
      <rPr>
        <u val="single"/>
        <sz val="14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ЭМР Красноярского края</t>
    </r>
  </si>
  <si>
    <t>Изготовление паспорта ТБ (Устранение нарушений закона в части обеспечения транспортной безопасчности авиаплощадок по представлениям транспортной прокуратуры Кр.края)</t>
  </si>
  <si>
    <t>Устранение нарушений закона и приведение в соответствии с Приказом Минтранса РФ от 05.11.2020г №449 аэронавигационных паспортов авиаплощадок (по представлениям транспортной прокуратуры Кр.края)</t>
  </si>
  <si>
    <t>ТМЦ</t>
  </si>
  <si>
    <t>Инвентаризация кладбища</t>
  </si>
  <si>
    <t>%</t>
  </si>
  <si>
    <t>2022г</t>
  </si>
  <si>
    <t>Консультативные услуги(1 пр-ма 8 подпрограмм)</t>
  </si>
  <si>
    <t>011 00 92100 " Расходы муниципального образования на управление государственной (муниципальной) собственностью в рамках Подпрограммы «Пользование и распоряжение имуществом, находящимся в муниципальной собственности, межевание территории и постановка недвижимых объектов на учет в муниципальную собственность поселка Чиринда» муниципальной программы «Устойчивое развитие муниципального образования поселка Чиринда»</t>
  </si>
  <si>
    <t>015 00 2181 " Мероприятия по предупреждению и ликвидации последствий чрезвычайных ситуаций и стихийных бедствий за счет средств местного бюджета муниципальной программы «Устойчивое развитие муниципального образования поселка Чиринда»</t>
  </si>
  <si>
    <t>01 5 0074120 "Софинансирование расходов на обеспечение первичных мер пожарной безопасности в границах поселка муниципальной программы «Устойчивое развитие муниципального образования поселка Чиринда»</t>
  </si>
  <si>
    <t>01 5 00S4120 "Софинансирование расходов на обеспечение первичных мер пожарной безопасности в границах поселка муниципальной программы «Устойчивое развитие муниципального образования поселка Чиринда»</t>
  </si>
  <si>
    <t>01 2 0095020 "Мероприятия в области жилищного хозяйства муниципальной программы «Устойчивое развитие муниципального образования поселка Чиринда»</t>
  </si>
  <si>
    <t>01 4 00 10590"Обращение с отходами на территории поселка муниципальной программы «Устойчивое развитие муниципального образования поселка Чиринда»</t>
  </si>
  <si>
    <t xml:space="preserve">Прогнозная информация для формирования 
кассового плана исполнения бюджета поселения Чиринда на  2023  год
</t>
  </si>
  <si>
    <t>Мешок груз 200</t>
  </si>
  <si>
    <t>Капитальное содержание взлетно-посадочной полосы</t>
  </si>
  <si>
    <t>Обслуживание взлетно-посадочной полосы</t>
  </si>
  <si>
    <t>Обеспечение материальными ресурсами для изготовления и размещения информационных памяток, плакатов по профилактике правонарушений на территории поселка Юкта в рамках Подпрограммы «Профилактика правонарушений на территории поселка Юкта»</t>
  </si>
  <si>
    <t>0170021012</t>
  </si>
  <si>
    <t>Расходы на содержание взлетно-посадочной полосы поселка в рамках Подпрограммы «Владение, пользование и распоряжение имуществом, находящимся в муниципальной собственности поселка Чиринда»</t>
  </si>
  <si>
    <t>011 00 34030  "Расходы на содержание взлетно-посадочной полосы поселка в рамках Подпрограммы «Владение, пользование и распоряжение имуществом, находящимся в муниципальной собственности поселка Чиринда»</t>
  </si>
  <si>
    <t>0160021011</t>
  </si>
  <si>
    <t>016 00 2101 " Обеспечение материальными ресурсами для изготовления и размещения информационных памяток, плакатов по профилактике экстремизма и терроризма"</t>
  </si>
  <si>
    <t>01 1 0034033</t>
  </si>
  <si>
    <t>01 6 0021011</t>
  </si>
  <si>
    <t>Право использования программы для ЭВМ "Контур.Экстерн" на 2 года, услуги по сопровождению программы для ЭВМ "Контур.Экстерн" на 2 года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</si>
</sst>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"/>
    <numFmt numFmtId="182" formatCode="#,##0.00_ ;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_р_._-;\-* #,##0_р_._-;_-* &quot;-&quot;??_р_._-;_-@_-"/>
    <numFmt numFmtId="188" formatCode="_-* #,##0.0_р_._-;\-* #,##0.0_р_._-;_-* &quot;-&quot;_р_._-;_-@_-"/>
    <numFmt numFmtId="189" formatCode="_-* #,##0.00_р_._-;\-* #,##0.00_р_._-;_-* &quot;-&quot;_р_._-;_-@_-"/>
    <numFmt numFmtId="190" formatCode="0.0"/>
    <numFmt numFmtId="191" formatCode="0.0000"/>
    <numFmt numFmtId="192" formatCode="0.0000000"/>
    <numFmt numFmtId="193" formatCode="0.00000000"/>
    <numFmt numFmtId="194" formatCode="0.000000"/>
    <numFmt numFmtId="195" formatCode="0.00000"/>
    <numFmt numFmtId="196" formatCode="_-* #,##0.000_р_._-;\-* #,##0.000_р_._-;_-* &quot;-&quot;??_р_._-;_-@_-"/>
    <numFmt numFmtId="197" formatCode="_-* #,##0.0_р_._-;\-* #,##0.0_р_._-;_-* &quot;-&quot;??_р_._-;_-@_-"/>
    <numFmt numFmtId="198" formatCode="0.0%"/>
    <numFmt numFmtId="199" formatCode="0.000%"/>
    <numFmt numFmtId="200" formatCode="_(* #,##0.0_);_(* \(#,##0.0\);_(* &quot;-&quot;??_);_(@_)"/>
    <numFmt numFmtId="201" formatCode="#,##0.0_р_."/>
    <numFmt numFmtId="202" formatCode="#,##0.00_р_."/>
    <numFmt numFmtId="203" formatCode="#,##0_р_."/>
    <numFmt numFmtId="204" formatCode="#,##0.000"/>
    <numFmt numFmtId="205" formatCode="[$-FC19]d\ mmmm\ yyyy\ &quot;г.&quot;"/>
    <numFmt numFmtId="206" formatCode="#,##0.00&quot;р.&quot;"/>
    <numFmt numFmtId="207" formatCode="000000"/>
    <numFmt numFmtId="208" formatCode="&quot;€&quot;#,##0;\-&quot;€&quot;#,##0"/>
    <numFmt numFmtId="209" formatCode="&quot;€&quot;#,##0;[Red]\-&quot;€&quot;#,##0"/>
    <numFmt numFmtId="210" formatCode="&quot;€&quot;#,##0.00;\-&quot;€&quot;#,##0.00"/>
    <numFmt numFmtId="211" formatCode="&quot;€&quot;#,##0.00;[Red]\-&quot;€&quot;#,##0.00"/>
    <numFmt numFmtId="212" formatCode="_-&quot;€&quot;* #,##0_-;\-&quot;€&quot;* #,##0_-;_-&quot;€&quot;* &quot;-&quot;_-;_-@_-"/>
    <numFmt numFmtId="213" formatCode="_-* #,##0_-;\-* #,##0_-;_-* &quot;-&quot;_-;_-@_-"/>
    <numFmt numFmtId="214" formatCode="_-&quot;€&quot;* #,##0.00_-;\-&quot;€&quot;* #,##0.00_-;_-&quot;€&quot;* &quot;-&quot;??_-;_-@_-"/>
    <numFmt numFmtId="215" formatCode="_-* #,##0.00_-;\-* #,##0.00_-;_-* &quot;-&quot;??_-;_-@_-"/>
    <numFmt numFmtId="216" formatCode="_(* #,##0_);_(* \(#,##0\);_(* &quot;-&quot;??_);_(@_)"/>
    <numFmt numFmtId="217" formatCode="#,##0.00\ _₽"/>
    <numFmt numFmtId="218" formatCode="#,##0.0\ _₽"/>
    <numFmt numFmtId="219" formatCode="#,##0.00\ &quot;₽&quot;"/>
  </numFmts>
  <fonts count="127">
    <font>
      <sz val="10"/>
      <name val="Arial"/>
      <family val="0"/>
    </font>
    <font>
      <sz val="10"/>
      <name val="Times New Roman Cyr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color indexed="8"/>
      <name val="Times New Roman"/>
      <family val="1"/>
    </font>
    <font>
      <b/>
      <u val="single"/>
      <sz val="16"/>
      <name val="Times New Roman"/>
      <family val="1"/>
    </font>
    <font>
      <sz val="8"/>
      <color indexed="22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2"/>
      <name val="Arial Cyr"/>
      <family val="0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10"/>
      <name val="Times New Roman"/>
      <family val="1"/>
    </font>
    <font>
      <b/>
      <strike/>
      <sz val="12"/>
      <color indexed="10"/>
      <name val="Times New Roman"/>
      <family val="1"/>
    </font>
    <font>
      <b/>
      <sz val="10"/>
      <name val="Times New Roman CYR"/>
      <family val="1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Calibri"/>
      <family val="2"/>
    </font>
    <font>
      <i/>
      <sz val="11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sz val="12"/>
      <color indexed="10"/>
      <name val="Cambria"/>
      <family val="1"/>
    </font>
    <font>
      <b/>
      <sz val="12"/>
      <color indexed="10"/>
      <name val="Cambria"/>
      <family val="1"/>
    </font>
    <font>
      <b/>
      <strike/>
      <sz val="12"/>
      <color indexed="10"/>
      <name val="Cambria"/>
      <family val="1"/>
    </font>
    <font>
      <strike/>
      <sz val="12"/>
      <color indexed="10"/>
      <name val="Cambria"/>
      <family val="1"/>
    </font>
    <font>
      <strike/>
      <sz val="10"/>
      <color indexed="10"/>
      <name val="Cambria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sz val="14"/>
      <color indexed="36"/>
      <name val="Times New Roman"/>
      <family val="1"/>
    </font>
    <font>
      <b/>
      <sz val="12"/>
      <color indexed="36"/>
      <name val="Times New Roman"/>
      <family val="1"/>
    </font>
    <font>
      <b/>
      <sz val="11"/>
      <color indexed="36"/>
      <name val="Times New Roman"/>
      <family val="1"/>
    </font>
    <font>
      <sz val="11"/>
      <color indexed="36"/>
      <name val="Times New Roman"/>
      <family val="1"/>
    </font>
    <font>
      <sz val="11"/>
      <name val="Calibri"/>
      <family val="2"/>
    </font>
    <font>
      <sz val="10"/>
      <color indexed="3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i/>
      <sz val="12"/>
      <color indexed="30"/>
      <name val="Times New Roman"/>
      <family val="1"/>
    </font>
    <font>
      <strike/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70C0"/>
      <name val="Times New Roman"/>
      <family val="1"/>
    </font>
    <font>
      <sz val="12"/>
      <color rgb="FFFF0000"/>
      <name val="Cambria"/>
      <family val="1"/>
    </font>
    <font>
      <b/>
      <sz val="12"/>
      <color rgb="FFFF0000"/>
      <name val="Cambria"/>
      <family val="1"/>
    </font>
    <font>
      <b/>
      <strike/>
      <sz val="12"/>
      <color rgb="FFFF0000"/>
      <name val="Cambria"/>
      <family val="1"/>
    </font>
    <font>
      <strike/>
      <sz val="12"/>
      <color rgb="FFFF0000"/>
      <name val="Cambria"/>
      <family val="1"/>
    </font>
    <font>
      <strike/>
      <sz val="10"/>
      <color rgb="FFFF0000"/>
      <name val="Cambria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4"/>
      <color rgb="FF7030A0"/>
      <name val="Times New Roman"/>
      <family val="1"/>
    </font>
    <font>
      <b/>
      <sz val="12"/>
      <color rgb="FF7030A0"/>
      <name val="Times New Roman"/>
      <family val="1"/>
    </font>
    <font>
      <b/>
      <sz val="11"/>
      <color rgb="FF7030A0"/>
      <name val="Times New Roman"/>
      <family val="1"/>
    </font>
    <font>
      <sz val="11"/>
      <color rgb="FF7030A0"/>
      <name val="Times New Roman"/>
      <family val="1"/>
    </font>
    <font>
      <b/>
      <sz val="10"/>
      <color rgb="FF00B050"/>
      <name val="Times New Roman"/>
      <family val="1"/>
    </font>
    <font>
      <sz val="10"/>
      <color rgb="FF0070C0"/>
      <name val="Times New Roman"/>
      <family val="1"/>
    </font>
    <font>
      <sz val="10"/>
      <color rgb="FF00B050"/>
      <name val="Times New Roman"/>
      <family val="1"/>
    </font>
    <font>
      <i/>
      <sz val="12"/>
      <color rgb="FF0070C0"/>
      <name val="Times New Roman"/>
      <family val="1"/>
    </font>
    <font>
      <strike/>
      <sz val="12"/>
      <color rgb="FFFF0000"/>
      <name val="Times New Roman"/>
      <family val="1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hair">
        <color rgb="FF000000"/>
      </left>
      <right style="hair">
        <color rgb="FF000000"/>
      </right>
      <top style="thin">
        <color rgb="FF000000"/>
      </top>
      <bottom/>
    </border>
    <border>
      <left style="hair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6" fillId="25" borderId="1" applyNumberFormat="0" applyAlignment="0" applyProtection="0"/>
    <xf numFmtId="0" fontId="87" fillId="26" borderId="2" applyNumberFormat="0" applyAlignment="0" applyProtection="0"/>
    <xf numFmtId="0" fontId="88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7" borderId="7" applyNumberFormat="0" applyAlignment="0" applyProtection="0"/>
    <xf numFmtId="0" fontId="94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13" fillId="0" borderId="0">
      <alignment/>
      <protection/>
    </xf>
    <xf numFmtId="0" fontId="9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0" fillId="31" borderId="0" applyNumberFormat="0" applyBorder="0" applyAlignment="0" applyProtection="0"/>
  </cellStyleXfs>
  <cellXfs count="127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locked="0"/>
    </xf>
    <xf numFmtId="0" fontId="4" fillId="0" borderId="0" xfId="66" applyFont="1" applyBorder="1" applyProtection="1">
      <alignment/>
      <protection/>
    </xf>
    <xf numFmtId="0" fontId="6" fillId="0" borderId="0" xfId="66" applyFont="1" applyBorder="1" applyProtection="1">
      <alignment/>
      <protection locked="0"/>
    </xf>
    <xf numFmtId="0" fontId="3" fillId="0" borderId="0" xfId="63" applyFont="1">
      <alignment/>
      <protection/>
    </xf>
    <xf numFmtId="0" fontId="3" fillId="0" borderId="0" xfId="62" applyFont="1">
      <alignment/>
      <protection/>
    </xf>
    <xf numFmtId="0" fontId="4" fillId="0" borderId="0" xfId="65" applyFont="1" applyAlignment="1">
      <alignment horizontal="center" vertical="center" wrapText="1"/>
      <protection/>
    </xf>
    <xf numFmtId="0" fontId="3" fillId="0" borderId="0" xfId="65" applyFont="1" applyAlignment="1">
      <alignment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203" fontId="3" fillId="0" borderId="0" xfId="62" applyNumberFormat="1" applyFont="1">
      <alignment/>
      <protection/>
    </xf>
    <xf numFmtId="0" fontId="12" fillId="0" borderId="0" xfId="66" applyFont="1" applyAlignment="1">
      <alignment/>
      <protection/>
    </xf>
    <xf numFmtId="0" fontId="12" fillId="0" borderId="0" xfId="66" applyFont="1" applyAlignment="1">
      <alignment horizontal="right"/>
      <protection/>
    </xf>
    <xf numFmtId="0" fontId="11" fillId="0" borderId="0" xfId="63" applyFont="1" applyAlignment="1">
      <alignment/>
      <protection/>
    </xf>
    <xf numFmtId="0" fontId="6" fillId="0" borderId="0" xfId="65" applyFont="1" applyAlignment="1">
      <alignment vertical="center" wrapText="1"/>
      <protection/>
    </xf>
    <xf numFmtId="0" fontId="3" fillId="0" borderId="0" xfId="63" applyFont="1" applyAlignment="1">
      <alignment/>
      <protection/>
    </xf>
    <xf numFmtId="2" fontId="4" fillId="0" borderId="10" xfId="65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65" applyNumberFormat="1" applyFont="1" applyBorder="1" applyAlignment="1" applyProtection="1">
      <alignment horizontal="center" vertical="center" wrapText="1"/>
      <protection locked="0"/>
    </xf>
    <xf numFmtId="2" fontId="4" fillId="0" borderId="10" xfId="65" applyNumberFormat="1" applyFont="1" applyFill="1" applyBorder="1" applyAlignment="1" applyProtection="1">
      <alignment horizontal="center" vertical="center" wrapText="1"/>
      <protection/>
    </xf>
    <xf numFmtId="2" fontId="4" fillId="0" borderId="10" xfId="65" applyNumberFormat="1" applyFont="1" applyBorder="1" applyAlignment="1" applyProtection="1">
      <alignment horizontal="center" vertical="center" wrapText="1"/>
      <protection/>
    </xf>
    <xf numFmtId="0" fontId="5" fillId="0" borderId="0" xfId="66" applyFont="1" applyBorder="1" applyProtection="1">
      <alignment/>
      <protection/>
    </xf>
    <xf numFmtId="0" fontId="6" fillId="0" borderId="0" xfId="62" applyFont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0" xfId="62" applyFont="1" applyProtection="1">
      <alignment/>
      <protection locked="0"/>
    </xf>
    <xf numFmtId="203" fontId="3" fillId="0" borderId="0" xfId="62" applyNumberFormat="1" applyFont="1" applyProtection="1">
      <alignment/>
      <protection locked="0"/>
    </xf>
    <xf numFmtId="0" fontId="3" fillId="0" borderId="0" xfId="62" applyFont="1" applyProtection="1">
      <alignment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10" xfId="65" applyFont="1" applyFill="1" applyBorder="1" applyAlignment="1" applyProtection="1">
      <alignment horizontal="center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0" xfId="65" applyFont="1" applyBorder="1" applyAlignment="1" applyProtection="1">
      <alignment horizontal="center" vertical="center" wrapText="1"/>
      <protection/>
    </xf>
    <xf numFmtId="0" fontId="6" fillId="0" borderId="0" xfId="62" applyFont="1" applyAlignment="1" applyProtection="1">
      <alignment horizontal="right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68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32" borderId="10" xfId="67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wrapText="1"/>
      <protection locked="0"/>
    </xf>
    <xf numFmtId="3" fontId="3" fillId="0" borderId="10" xfId="0" applyNumberFormat="1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wrapText="1"/>
      <protection/>
    </xf>
    <xf numFmtId="49" fontId="3" fillId="0" borderId="10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 horizontal="center"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Border="1" applyAlignment="1" applyProtection="1">
      <alignment horizontal="center" vertical="top" wrapText="1"/>
      <protection locked="0"/>
    </xf>
    <xf numFmtId="3" fontId="3" fillId="0" borderId="10" xfId="0" applyNumberFormat="1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 applyProtection="1">
      <alignment vertical="center" wrapText="1"/>
      <protection locked="0"/>
    </xf>
    <xf numFmtId="4" fontId="3" fillId="0" borderId="10" xfId="0" applyNumberFormat="1" applyFont="1" applyBorder="1" applyAlignment="1" applyProtection="1">
      <alignment horizont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3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left" vertical="center"/>
    </xf>
    <xf numFmtId="3" fontId="4" fillId="0" borderId="14" xfId="0" applyNumberFormat="1" applyFont="1" applyBorder="1" applyAlignment="1">
      <alignment/>
    </xf>
    <xf numFmtId="4" fontId="3" fillId="0" borderId="15" xfId="0" applyNumberFormat="1" applyFont="1" applyBorder="1" applyAlignment="1" applyProtection="1">
      <alignment/>
      <protection locked="0"/>
    </xf>
    <xf numFmtId="3" fontId="4" fillId="0" borderId="14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/>
      <protection locked="0"/>
    </xf>
    <xf numFmtId="3" fontId="3" fillId="0" borderId="14" xfId="0" applyNumberFormat="1" applyFont="1" applyBorder="1" applyAlignment="1">
      <alignment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9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vertical="center" wrapText="1"/>
    </xf>
    <xf numFmtId="0" fontId="0" fillId="0" borderId="13" xfId="0" applyBorder="1" applyAlignment="1">
      <alignment/>
    </xf>
    <xf numFmtId="3" fontId="4" fillId="0" borderId="20" xfId="0" applyNumberFormat="1" applyFont="1" applyBorder="1" applyAlignment="1">
      <alignment horizontal="right" wrapText="1"/>
    </xf>
    <xf numFmtId="0" fontId="3" fillId="0" borderId="16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3" fontId="3" fillId="0" borderId="14" xfId="0" applyNumberFormat="1" applyFont="1" applyBorder="1" applyAlignment="1" applyProtection="1">
      <alignment vertical="center" wrapText="1"/>
      <protection locked="0"/>
    </xf>
    <xf numFmtId="3" fontId="4" fillId="0" borderId="14" xfId="0" applyNumberFormat="1" applyFont="1" applyBorder="1" applyAlignment="1">
      <alignment vertical="center" wrapText="1"/>
    </xf>
    <xf numFmtId="3" fontId="4" fillId="0" borderId="21" xfId="0" applyNumberFormat="1" applyFont="1" applyBorder="1" applyAlignment="1">
      <alignment vertical="center" wrapText="1"/>
    </xf>
    <xf numFmtId="3" fontId="4" fillId="0" borderId="22" xfId="0" applyNumberFormat="1" applyFont="1" applyBorder="1" applyAlignment="1">
      <alignment vertical="center" wrapText="1"/>
    </xf>
    <xf numFmtId="0" fontId="0" fillId="0" borderId="22" xfId="0" applyBorder="1" applyAlignment="1">
      <alignment/>
    </xf>
    <xf numFmtId="3" fontId="4" fillId="0" borderId="15" xfId="0" applyNumberFormat="1" applyFont="1" applyBorder="1" applyAlignment="1">
      <alignment vertical="center" wrapText="1"/>
    </xf>
    <xf numFmtId="3" fontId="4" fillId="0" borderId="20" xfId="0" applyNumberFormat="1" applyFont="1" applyBorder="1" applyAlignment="1">
      <alignment wrapText="1"/>
    </xf>
    <xf numFmtId="1" fontId="4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4" fillId="0" borderId="14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49" fontId="3" fillId="0" borderId="16" xfId="0" applyNumberFormat="1" applyFont="1" applyBorder="1" applyAlignment="1" applyProtection="1">
      <alignment horizontal="center"/>
      <protection locked="0"/>
    </xf>
    <xf numFmtId="3" fontId="3" fillId="0" borderId="14" xfId="0" applyNumberFormat="1" applyFont="1" applyBorder="1" applyAlignment="1" applyProtection="1">
      <alignment/>
      <protection locked="0"/>
    </xf>
    <xf numFmtId="3" fontId="3" fillId="32" borderId="14" xfId="0" applyNumberFormat="1" applyFont="1" applyFill="1" applyBorder="1" applyAlignment="1">
      <alignment/>
    </xf>
    <xf numFmtId="3" fontId="3" fillId="32" borderId="14" xfId="0" applyNumberFormat="1" applyFont="1" applyFill="1" applyBorder="1" applyAlignment="1" applyProtection="1">
      <alignment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right" vertical="top" wrapText="1"/>
    </xf>
    <xf numFmtId="0" fontId="3" fillId="0" borderId="16" xfId="0" applyFont="1" applyBorder="1" applyAlignment="1" applyProtection="1">
      <alignment horizontal="center" vertical="top" wrapText="1"/>
      <protection locked="0"/>
    </xf>
    <xf numFmtId="3" fontId="3" fillId="0" borderId="14" xfId="0" applyNumberFormat="1" applyFont="1" applyBorder="1" applyAlignment="1" applyProtection="1">
      <alignment horizontal="right" vertical="top" wrapText="1"/>
      <protection locked="0"/>
    </xf>
    <xf numFmtId="3" fontId="4" fillId="0" borderId="14" xfId="0" applyNumberFormat="1" applyFont="1" applyBorder="1" applyAlignment="1">
      <alignment horizontal="right" vertical="top" wrapText="1"/>
    </xf>
    <xf numFmtId="1" fontId="3" fillId="0" borderId="16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0" fontId="3" fillId="0" borderId="22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/>
    </xf>
    <xf numFmtId="3" fontId="5" fillId="0" borderId="20" xfId="0" applyNumberFormat="1" applyFont="1" applyBorder="1" applyAlignment="1">
      <alignment wrapText="1"/>
    </xf>
    <xf numFmtId="3" fontId="4" fillId="0" borderId="15" xfId="0" applyNumberFormat="1" applyFont="1" applyBorder="1" applyAlignment="1">
      <alignment wrapText="1"/>
    </xf>
    <xf numFmtId="3" fontId="15" fillId="0" borderId="20" xfId="0" applyNumberFormat="1" applyFont="1" applyBorder="1" applyAlignment="1">
      <alignment wrapText="1"/>
    </xf>
    <xf numFmtId="3" fontId="4" fillId="0" borderId="14" xfId="0" applyNumberFormat="1" applyFont="1" applyBorder="1" applyAlignment="1">
      <alignment wrapText="1"/>
    </xf>
    <xf numFmtId="49" fontId="17" fillId="0" borderId="24" xfId="0" applyNumberFormat="1" applyFont="1" applyBorder="1" applyAlignment="1" applyProtection="1">
      <alignment horizontal="center" vertical="center" wrapText="1"/>
      <protection/>
    </xf>
    <xf numFmtId="49" fontId="14" fillId="0" borderId="24" xfId="0" applyNumberFormat="1" applyFont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horizontal="center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3" fillId="0" borderId="22" xfId="0" applyFont="1" applyBorder="1" applyAlignment="1">
      <alignment vertical="center"/>
    </xf>
    <xf numFmtId="203" fontId="4" fillId="0" borderId="10" xfId="65" applyNumberFormat="1" applyFont="1" applyFill="1" applyBorder="1" applyAlignment="1" applyProtection="1">
      <alignment horizontal="right" wrapText="1"/>
      <protection/>
    </xf>
    <xf numFmtId="198" fontId="4" fillId="0" borderId="10" xfId="65" applyNumberFormat="1" applyFont="1" applyFill="1" applyBorder="1" applyAlignment="1" applyProtection="1">
      <alignment horizontal="right" wrapText="1"/>
      <protection/>
    </xf>
    <xf numFmtId="3" fontId="14" fillId="0" borderId="10" xfId="65" applyNumberFormat="1" applyFont="1" applyBorder="1" applyAlignment="1" applyProtection="1">
      <alignment horizontal="right" wrapText="1"/>
      <protection locked="0"/>
    </xf>
    <xf numFmtId="3" fontId="17" fillId="0" borderId="10" xfId="65" applyNumberFormat="1" applyFont="1" applyBorder="1" applyAlignment="1" applyProtection="1">
      <alignment horizontal="right" wrapText="1"/>
      <protection locked="0"/>
    </xf>
    <xf numFmtId="198" fontId="17" fillId="0" borderId="10" xfId="65" applyNumberFormat="1" applyFont="1" applyFill="1" applyBorder="1" applyAlignment="1" applyProtection="1">
      <alignment horizontal="right" wrapText="1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7" xfId="0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vertical="center" wrapText="1"/>
    </xf>
    <xf numFmtId="0" fontId="4" fillId="0" borderId="19" xfId="0" applyFont="1" applyBorder="1" applyAlignment="1" applyProtection="1">
      <alignment horizontal="left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3" fontId="4" fillId="0" borderId="21" xfId="0" applyNumberFormat="1" applyFont="1" applyBorder="1" applyAlignment="1" applyProtection="1">
      <alignment/>
      <protection/>
    </xf>
    <xf numFmtId="0" fontId="4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 wrapText="1"/>
    </xf>
    <xf numFmtId="0" fontId="0" fillId="0" borderId="12" xfId="0" applyBorder="1" applyAlignment="1">
      <alignment/>
    </xf>
    <xf numFmtId="3" fontId="4" fillId="0" borderId="25" xfId="0" applyNumberFormat="1" applyFont="1" applyBorder="1" applyAlignment="1">
      <alignment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wrapText="1"/>
    </xf>
    <xf numFmtId="3" fontId="4" fillId="0" borderId="25" xfId="0" applyNumberFormat="1" applyFont="1" applyBorder="1" applyAlignment="1">
      <alignment wrapText="1"/>
    </xf>
    <xf numFmtId="3" fontId="15" fillId="0" borderId="21" xfId="0" applyNumberFormat="1" applyFont="1" applyBorder="1" applyAlignment="1">
      <alignment wrapText="1"/>
    </xf>
    <xf numFmtId="3" fontId="4" fillId="0" borderId="18" xfId="0" applyNumberFormat="1" applyFont="1" applyBorder="1" applyAlignment="1">
      <alignment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4" fontId="3" fillId="0" borderId="26" xfId="0" applyNumberFormat="1" applyFont="1" applyBorder="1" applyAlignment="1" applyProtection="1">
      <alignment horizontal="center" vertical="center" wrapText="1"/>
      <protection locked="0"/>
    </xf>
    <xf numFmtId="0" fontId="3" fillId="32" borderId="10" xfId="55" applyFont="1" applyFill="1" applyBorder="1" applyAlignment="1">
      <alignment horizontal="center"/>
      <protection/>
    </xf>
    <xf numFmtId="0" fontId="3" fillId="32" borderId="10" xfId="60" applyFont="1" applyFill="1" applyBorder="1" applyAlignment="1">
      <alignment horizontal="center" vertical="center"/>
      <protection/>
    </xf>
    <xf numFmtId="4" fontId="10" fillId="32" borderId="10" xfId="55" applyNumberFormat="1" applyFont="1" applyFill="1" applyBorder="1" applyAlignment="1">
      <alignment horizontal="center"/>
      <protection/>
    </xf>
    <xf numFmtId="4" fontId="3" fillId="32" borderId="10" xfId="55" applyNumberFormat="1" applyFont="1" applyFill="1" applyBorder="1" applyAlignment="1">
      <alignment horizontal="center" vertical="center"/>
      <protection/>
    </xf>
    <xf numFmtId="0" fontId="18" fillId="32" borderId="0" xfId="0" applyFont="1" applyFill="1" applyAlignment="1">
      <alignment/>
    </xf>
    <xf numFmtId="0" fontId="3" fillId="32" borderId="0" xfId="59" applyFont="1" applyFill="1" applyAlignment="1">
      <alignment horizontal="left"/>
      <protection/>
    </xf>
    <xf numFmtId="0" fontId="4" fillId="32" borderId="0" xfId="59" applyFont="1" applyFill="1" applyAlignment="1">
      <alignment horizontal="left"/>
      <protection/>
    </xf>
    <xf numFmtId="1" fontId="3" fillId="32" borderId="11" xfId="59" applyNumberFormat="1" applyFont="1" applyFill="1" applyBorder="1" applyAlignment="1">
      <alignment horizontal="center" vertical="center"/>
      <protection/>
    </xf>
    <xf numFmtId="1" fontId="3" fillId="32" borderId="10" xfId="59" applyNumberFormat="1" applyFont="1" applyFill="1" applyBorder="1" applyAlignment="1">
      <alignment horizontal="center" vertical="center"/>
      <protection/>
    </xf>
    <xf numFmtId="4" fontId="3" fillId="32" borderId="10" xfId="59" applyNumberFormat="1" applyFont="1" applyFill="1" applyBorder="1" applyAlignment="1">
      <alignment horizontal="center" vertical="center" wrapText="1"/>
      <protection/>
    </xf>
    <xf numFmtId="4" fontId="3" fillId="32" borderId="10" xfId="59" applyNumberFormat="1" applyFont="1" applyFill="1" applyBorder="1" applyAlignment="1">
      <alignment horizontal="center" vertical="center"/>
      <protection/>
    </xf>
    <xf numFmtId="1" fontId="19" fillId="32" borderId="10" xfId="59" applyNumberFormat="1" applyFont="1" applyFill="1" applyBorder="1" applyAlignment="1">
      <alignment horizontal="center" vertical="center" wrapText="1"/>
      <protection/>
    </xf>
    <xf numFmtId="9" fontId="18" fillId="32" borderId="0" xfId="0" applyNumberFormat="1" applyFont="1" applyFill="1" applyBorder="1" applyAlignment="1">
      <alignment horizontal="center" vertical="center" wrapText="1"/>
    </xf>
    <xf numFmtId="9" fontId="20" fillId="32" borderId="0" xfId="0" applyNumberFormat="1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horizontal="center" vertical="center" wrapText="1"/>
    </xf>
    <xf numFmtId="2" fontId="3" fillId="32" borderId="11" xfId="59" applyNumberFormat="1" applyFont="1" applyFill="1" applyBorder="1" applyAlignment="1">
      <alignment horizontal="left"/>
      <protection/>
    </xf>
    <xf numFmtId="1" fontId="3" fillId="32" borderId="10" xfId="59" applyNumberFormat="1" applyFont="1" applyFill="1" applyBorder="1">
      <alignment/>
      <protection/>
    </xf>
    <xf numFmtId="3" fontId="3" fillId="32" borderId="10" xfId="59" applyNumberFormat="1" applyFont="1" applyFill="1" applyBorder="1" applyAlignment="1">
      <alignment horizontal="center"/>
      <protection/>
    </xf>
    <xf numFmtId="4" fontId="3" fillId="32" borderId="10" xfId="59" applyNumberFormat="1" applyFont="1" applyFill="1" applyBorder="1">
      <alignment/>
      <protection/>
    </xf>
    <xf numFmtId="4" fontId="3" fillId="32" borderId="10" xfId="59" applyNumberFormat="1" applyFont="1" applyFill="1" applyBorder="1" applyAlignment="1">
      <alignment horizontal="center"/>
      <protection/>
    </xf>
    <xf numFmtId="4" fontId="3" fillId="32" borderId="0" xfId="55" applyNumberFormat="1" applyFont="1" applyFill="1" applyBorder="1" applyAlignment="1">
      <alignment horizontal="center"/>
      <protection/>
    </xf>
    <xf numFmtId="202" fontId="3" fillId="32" borderId="0" xfId="55" applyNumberFormat="1" applyFont="1" applyFill="1" applyBorder="1" applyAlignment="1">
      <alignment horizontal="center"/>
      <protection/>
    </xf>
    <xf numFmtId="202" fontId="18" fillId="32" borderId="0" xfId="0" applyNumberFormat="1" applyFont="1" applyFill="1" applyBorder="1" applyAlignment="1">
      <alignment/>
    </xf>
    <xf numFmtId="4" fontId="18" fillId="32" borderId="0" xfId="0" applyNumberFormat="1" applyFont="1" applyFill="1" applyBorder="1" applyAlignment="1">
      <alignment/>
    </xf>
    <xf numFmtId="4" fontId="18" fillId="32" borderId="0" xfId="0" applyNumberFormat="1" applyFont="1" applyFill="1" applyAlignment="1">
      <alignment/>
    </xf>
    <xf numFmtId="2" fontId="3" fillId="32" borderId="11" xfId="59" applyNumberFormat="1" applyFont="1" applyFill="1" applyBorder="1" applyAlignment="1">
      <alignment horizontal="center"/>
      <protection/>
    </xf>
    <xf numFmtId="2" fontId="3" fillId="32" borderId="10" xfId="59" applyNumberFormat="1" applyFont="1" applyFill="1" applyBorder="1">
      <alignment/>
      <protection/>
    </xf>
    <xf numFmtId="0" fontId="18" fillId="32" borderId="0" xfId="0" applyFont="1" applyFill="1" applyBorder="1" applyAlignment="1">
      <alignment/>
    </xf>
    <xf numFmtId="2" fontId="4" fillId="32" borderId="10" xfId="59" applyNumberFormat="1" applyFont="1" applyFill="1" applyBorder="1" applyAlignment="1">
      <alignment/>
      <protection/>
    </xf>
    <xf numFmtId="2" fontId="4" fillId="32" borderId="0" xfId="59" applyNumberFormat="1" applyFont="1" applyFill="1" applyBorder="1" applyAlignment="1">
      <alignment/>
      <protection/>
    </xf>
    <xf numFmtId="1" fontId="4" fillId="32" borderId="0" xfId="59" applyNumberFormat="1" applyFont="1" applyFill="1" applyBorder="1" applyAlignment="1">
      <alignment horizontal="left"/>
      <protection/>
    </xf>
    <xf numFmtId="2" fontId="4" fillId="32" borderId="0" xfId="59" applyNumberFormat="1" applyFont="1" applyFill="1" applyBorder="1" applyAlignment="1">
      <alignment horizontal="left"/>
      <protection/>
    </xf>
    <xf numFmtId="4" fontId="4" fillId="32" borderId="0" xfId="55" applyNumberFormat="1" applyFont="1" applyFill="1" applyBorder="1" applyAlignment="1">
      <alignment horizontal="center"/>
      <protection/>
    </xf>
    <xf numFmtId="4" fontId="3" fillId="32" borderId="10" xfId="55" applyNumberFormat="1" applyFont="1" applyFill="1" applyBorder="1" applyAlignment="1">
      <alignment horizontal="center"/>
      <protection/>
    </xf>
    <xf numFmtId="2" fontId="4" fillId="32" borderId="10" xfId="59" applyNumberFormat="1" applyFont="1" applyFill="1" applyBorder="1" applyAlignment="1">
      <alignment horizontal="center"/>
      <protection/>
    </xf>
    <xf numFmtId="2" fontId="3" fillId="32" borderId="0" xfId="59" applyNumberFormat="1" applyFont="1" applyFill="1" applyBorder="1" applyAlignment="1">
      <alignment horizontal="left"/>
      <protection/>
    </xf>
    <xf numFmtId="202" fontId="4" fillId="32" borderId="0" xfId="59" applyNumberFormat="1" applyFont="1" applyFill="1" applyBorder="1" applyAlignment="1">
      <alignment horizontal="center"/>
      <protection/>
    </xf>
    <xf numFmtId="2" fontId="3" fillId="32" borderId="0" xfId="59" applyNumberFormat="1" applyFont="1" applyFill="1" applyBorder="1" applyAlignment="1">
      <alignment horizontal="center"/>
      <protection/>
    </xf>
    <xf numFmtId="4" fontId="3" fillId="32" borderId="0" xfId="59" applyNumberFormat="1" applyFont="1" applyFill="1" applyBorder="1" applyAlignment="1">
      <alignment horizontal="center"/>
      <protection/>
    </xf>
    <xf numFmtId="2" fontId="4" fillId="32" borderId="0" xfId="59" applyNumberFormat="1" applyFont="1" applyFill="1" applyBorder="1" applyAlignment="1">
      <alignment horizontal="left" vertical="center"/>
      <protection/>
    </xf>
    <xf numFmtId="4" fontId="4" fillId="32" borderId="0" xfId="59" applyNumberFormat="1" applyFont="1" applyFill="1" applyBorder="1" applyAlignment="1">
      <alignment horizontal="center"/>
      <protection/>
    </xf>
    <xf numFmtId="2" fontId="3" fillId="32" borderId="0" xfId="59" applyNumberFormat="1" applyFont="1" applyFill="1">
      <alignment/>
      <protection/>
    </xf>
    <xf numFmtId="0" fontId="3" fillId="32" borderId="0" xfId="55" applyFont="1" applyFill="1">
      <alignment/>
      <protection/>
    </xf>
    <xf numFmtId="1" fontId="4" fillId="32" borderId="27" xfId="59" applyNumberFormat="1" applyFont="1" applyFill="1" applyBorder="1" applyAlignment="1">
      <alignment/>
      <protection/>
    </xf>
    <xf numFmtId="2" fontId="3" fillId="32" borderId="0" xfId="59" applyNumberFormat="1" applyFont="1" applyFill="1" applyBorder="1" applyAlignment="1">
      <alignment wrapText="1"/>
      <protection/>
    </xf>
    <xf numFmtId="4" fontId="3" fillId="32" borderId="0" xfId="59" applyNumberFormat="1" applyFont="1" applyFill="1" applyBorder="1">
      <alignment/>
      <protection/>
    </xf>
    <xf numFmtId="0" fontId="3" fillId="32" borderId="0" xfId="55" applyFont="1" applyFill="1" applyBorder="1">
      <alignment/>
      <protection/>
    </xf>
    <xf numFmtId="1" fontId="4" fillId="32" borderId="0" xfId="59" applyNumberFormat="1" applyFont="1" applyFill="1" applyBorder="1" applyAlignment="1">
      <alignment horizontal="right"/>
      <protection/>
    </xf>
    <xf numFmtId="2" fontId="4" fillId="32" borderId="11" xfId="59" applyNumberFormat="1" applyFont="1" applyFill="1" applyBorder="1" applyAlignment="1">
      <alignment/>
      <protection/>
    </xf>
    <xf numFmtId="2" fontId="4" fillId="32" borderId="26" xfId="59" applyNumberFormat="1" applyFont="1" applyFill="1" applyBorder="1" applyAlignment="1">
      <alignment/>
      <protection/>
    </xf>
    <xf numFmtId="0" fontId="4" fillId="32" borderId="0" xfId="55" applyFont="1" applyFill="1" applyBorder="1" applyAlignment="1">
      <alignment/>
      <protection/>
    </xf>
    <xf numFmtId="0" fontId="4" fillId="32" borderId="0" xfId="60" applyFont="1" applyFill="1" applyBorder="1" applyAlignment="1">
      <alignment/>
      <protection/>
    </xf>
    <xf numFmtId="39" fontId="4" fillId="32" borderId="0" xfId="55" applyNumberFormat="1" applyFont="1" applyFill="1" applyBorder="1" applyAlignment="1">
      <alignment/>
      <protection/>
    </xf>
    <xf numFmtId="0" fontId="3" fillId="32" borderId="10" xfId="55" applyFont="1" applyFill="1" applyBorder="1" applyAlignment="1">
      <alignment horizontal="center" vertical="center"/>
      <protection/>
    </xf>
    <xf numFmtId="2" fontId="3" fillId="32" borderId="0" xfId="55" applyNumberFormat="1" applyFont="1" applyFill="1">
      <alignment/>
      <protection/>
    </xf>
    <xf numFmtId="2" fontId="3" fillId="32" borderId="0" xfId="55" applyNumberFormat="1" applyFont="1" applyFill="1" applyAlignment="1">
      <alignment horizontal="center"/>
      <protection/>
    </xf>
    <xf numFmtId="4" fontId="3" fillId="32" borderId="0" xfId="55" applyNumberFormat="1" applyFont="1" applyFill="1" applyAlignment="1">
      <alignment horizontal="center"/>
      <protection/>
    </xf>
    <xf numFmtId="0" fontId="10" fillId="32" borderId="0" xfId="55" applyFont="1" applyFill="1">
      <alignment/>
      <protection/>
    </xf>
    <xf numFmtId="14" fontId="24" fillId="32" borderId="0" xfId="0" applyNumberFormat="1" applyFont="1" applyFill="1" applyAlignment="1">
      <alignment/>
    </xf>
    <xf numFmtId="4" fontId="3" fillId="0" borderId="1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4" fontId="3" fillId="0" borderId="14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 wrapText="1"/>
    </xf>
    <xf numFmtId="0" fontId="3" fillId="33" borderId="10" xfId="77" applyFont="1" applyFill="1" applyBorder="1" applyAlignment="1">
      <alignment horizontal="center"/>
      <protection/>
    </xf>
    <xf numFmtId="4" fontId="3" fillId="33" borderId="10" xfId="77" applyNumberFormat="1" applyFont="1" applyFill="1" applyBorder="1" applyAlignment="1">
      <alignment horizontal="center"/>
      <protection/>
    </xf>
    <xf numFmtId="4" fontId="3" fillId="32" borderId="10" xfId="55" applyNumberFormat="1" applyFont="1" applyFill="1" applyBorder="1" applyAlignment="1">
      <alignment horizontal="center" vertical="center" wrapText="1"/>
      <protection/>
    </xf>
    <xf numFmtId="4" fontId="3" fillId="0" borderId="14" xfId="0" applyNumberFormat="1" applyFont="1" applyBorder="1" applyAlignment="1">
      <alignment vertical="center" wrapText="1"/>
    </xf>
    <xf numFmtId="4" fontId="3" fillId="32" borderId="26" xfId="55" applyNumberFormat="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/>
    </xf>
    <xf numFmtId="3" fontId="4" fillId="0" borderId="0" xfId="0" applyNumberFormat="1" applyFont="1" applyBorder="1" applyAlignment="1">
      <alignment wrapText="1"/>
    </xf>
    <xf numFmtId="0" fontId="101" fillId="0" borderId="10" xfId="0" applyFont="1" applyBorder="1" applyAlignment="1">
      <alignment horizontal="left" vertical="center" wrapText="1"/>
    </xf>
    <xf numFmtId="2" fontId="101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3" fontId="15" fillId="0" borderId="0" xfId="0" applyNumberFormat="1" applyFont="1" applyBorder="1" applyAlignment="1">
      <alignment wrapText="1"/>
    </xf>
    <xf numFmtId="4" fontId="4" fillId="0" borderId="15" xfId="0" applyNumberFormat="1" applyFont="1" applyBorder="1" applyAlignment="1">
      <alignment wrapText="1"/>
    </xf>
    <xf numFmtId="0" fontId="102" fillId="0" borderId="10" xfId="0" applyFont="1" applyBorder="1" applyAlignment="1">
      <alignment horizontal="left" vertical="center" wrapText="1"/>
    </xf>
    <xf numFmtId="217" fontId="102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103" fillId="0" borderId="0" xfId="0" applyFont="1" applyAlignment="1">
      <alignment/>
    </xf>
    <xf numFmtId="0" fontId="103" fillId="0" borderId="0" xfId="0" applyFont="1" applyAlignment="1">
      <alignment wrapText="1"/>
    </xf>
    <xf numFmtId="0" fontId="10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" fontId="4" fillId="0" borderId="14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/>
    </xf>
    <xf numFmtId="4" fontId="3" fillId="32" borderId="10" xfId="55" applyNumberFormat="1" applyFont="1" applyFill="1" applyBorder="1" applyAlignment="1" applyProtection="1">
      <alignment horizontal="center"/>
      <protection locked="0"/>
    </xf>
    <xf numFmtId="4" fontId="4" fillId="0" borderId="14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4" fontId="3" fillId="33" borderId="10" xfId="77" applyNumberFormat="1" applyFont="1" applyFill="1" applyBorder="1" applyAlignment="1">
      <alignment/>
      <protection/>
    </xf>
    <xf numFmtId="4" fontId="3" fillId="0" borderId="14" xfId="0" applyNumberFormat="1" applyFont="1" applyBorder="1" applyAlignment="1" applyProtection="1">
      <alignment vertical="center" wrapText="1"/>
      <protection locked="0"/>
    </xf>
    <xf numFmtId="0" fontId="105" fillId="0" borderId="10" xfId="0" applyFont="1" applyBorder="1" applyAlignment="1">
      <alignment horizontal="left" vertical="center" wrapText="1"/>
    </xf>
    <xf numFmtId="217" fontId="10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 wrapText="1"/>
    </xf>
    <xf numFmtId="0" fontId="106" fillId="0" borderId="0" xfId="0" applyFont="1" applyBorder="1" applyAlignment="1">
      <alignment horizontal="left" vertical="center" wrapText="1"/>
    </xf>
    <xf numFmtId="2" fontId="106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2" fontId="3" fillId="0" borderId="21" xfId="0" applyNumberFormat="1" applyFont="1" applyBorder="1" applyAlignment="1">
      <alignment/>
    </xf>
    <xf numFmtId="2" fontId="3" fillId="0" borderId="10" xfId="0" applyNumberFormat="1" applyFon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/>
      <protection locked="0"/>
    </xf>
    <xf numFmtId="2" fontId="3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3" fillId="33" borderId="26" xfId="77" applyFont="1" applyFill="1" applyBorder="1" applyAlignment="1">
      <alignment horizontal="center"/>
      <protection/>
    </xf>
    <xf numFmtId="0" fontId="26" fillId="0" borderId="0" xfId="0" applyFont="1" applyBorder="1" applyAlignment="1">
      <alignment horizontal="left"/>
    </xf>
    <xf numFmtId="0" fontId="4" fillId="0" borderId="29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4" fontId="3" fillId="0" borderId="11" xfId="0" applyNumberFormat="1" applyFont="1" applyBorder="1" applyAlignment="1" applyProtection="1">
      <alignment vertical="center" wrapText="1"/>
      <protection locked="0"/>
    </xf>
    <xf numFmtId="4" fontId="3" fillId="0" borderId="26" xfId="0" applyNumberFormat="1" applyFont="1" applyBorder="1" applyAlignment="1" applyProtection="1">
      <alignment vertical="center" wrapText="1"/>
      <protection locked="0"/>
    </xf>
    <xf numFmtId="0" fontId="23" fillId="0" borderId="0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right"/>
    </xf>
    <xf numFmtId="0" fontId="23" fillId="0" borderId="0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right"/>
    </xf>
    <xf numFmtId="49" fontId="2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25" fillId="0" borderId="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left"/>
    </xf>
    <xf numFmtId="0" fontId="25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 wrapText="1"/>
    </xf>
    <xf numFmtId="0" fontId="25" fillId="0" borderId="0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horizontal="right"/>
    </xf>
    <xf numFmtId="0" fontId="29" fillId="0" borderId="0" xfId="0" applyNumberFormat="1" applyFont="1" applyBorder="1" applyAlignment="1">
      <alignment horizontal="center" vertical="top"/>
    </xf>
    <xf numFmtId="0" fontId="29" fillId="0" borderId="0" xfId="0" applyNumberFormat="1" applyFont="1" applyBorder="1" applyAlignment="1">
      <alignment horizontal="left" vertical="top"/>
    </xf>
    <xf numFmtId="0" fontId="14" fillId="0" borderId="0" xfId="65" applyFont="1" applyBorder="1" applyAlignment="1" applyProtection="1">
      <alignment horizontal="center" vertical="center" wrapText="1"/>
      <protection/>
    </xf>
    <xf numFmtId="0" fontId="104" fillId="0" borderId="0" xfId="62" applyFont="1">
      <alignment/>
      <protection/>
    </xf>
    <xf numFmtId="0" fontId="17" fillId="0" borderId="0" xfId="65" applyFont="1" applyBorder="1" applyAlignment="1" applyProtection="1">
      <alignment vertical="center" wrapText="1"/>
      <protection/>
    </xf>
    <xf numFmtId="49" fontId="17" fillId="0" borderId="0" xfId="0" applyNumberFormat="1" applyFont="1" applyBorder="1" applyAlignment="1" applyProtection="1">
      <alignment horizontal="center" vertical="center" wrapText="1"/>
      <protection/>
    </xf>
    <xf numFmtId="3" fontId="17" fillId="0" borderId="0" xfId="65" applyNumberFormat="1" applyFont="1" applyBorder="1" applyAlignment="1" applyProtection="1">
      <alignment horizontal="right" wrapText="1"/>
      <protection locked="0"/>
    </xf>
    <xf numFmtId="198" fontId="17" fillId="0" borderId="0" xfId="65" applyNumberFormat="1" applyFont="1" applyFill="1" applyBorder="1" applyAlignment="1" applyProtection="1">
      <alignment horizontal="right" wrapText="1"/>
      <protection/>
    </xf>
    <xf numFmtId="0" fontId="3" fillId="0" borderId="11" xfId="55" applyFont="1" applyBorder="1" applyAlignment="1">
      <alignment wrapText="1"/>
      <protection/>
    </xf>
    <xf numFmtId="0" fontId="10" fillId="0" borderId="11" xfId="68" applyFont="1" applyFill="1" applyBorder="1" applyAlignment="1" applyProtection="1">
      <alignment horizontal="left" vertical="center" wrapText="1"/>
      <protection locked="0"/>
    </xf>
    <xf numFmtId="0" fontId="4" fillId="0" borderId="11" xfId="55" applyFont="1" applyBorder="1" applyAlignment="1">
      <alignment horizontal="center" wrapText="1"/>
      <protection/>
    </xf>
    <xf numFmtId="0" fontId="3" fillId="0" borderId="10" xfId="55" applyFont="1" applyBorder="1" applyAlignment="1">
      <alignment horizontal="center" wrapText="1"/>
      <protection/>
    </xf>
    <xf numFmtId="0" fontId="4" fillId="0" borderId="10" xfId="55" applyFont="1" applyBorder="1" applyAlignment="1">
      <alignment horizontal="center" wrapText="1"/>
      <protection/>
    </xf>
    <xf numFmtId="0" fontId="3" fillId="33" borderId="0" xfId="0" applyFont="1" applyFill="1" applyAlignment="1">
      <alignment/>
    </xf>
    <xf numFmtId="4" fontId="3" fillId="0" borderId="11" xfId="0" applyNumberFormat="1" applyFont="1" applyBorder="1" applyAlignment="1">
      <alignment horizontal="right" vertical="center" wrapText="1"/>
    </xf>
    <xf numFmtId="3" fontId="3" fillId="32" borderId="11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>
      <alignment horizontal="right"/>
    </xf>
    <xf numFmtId="0" fontId="101" fillId="0" borderId="0" xfId="0" applyFont="1" applyBorder="1" applyAlignment="1">
      <alignment horizontal="left" vertical="center" wrapText="1"/>
    </xf>
    <xf numFmtId="2" fontId="101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4" fillId="34" borderId="10" xfId="65" applyFont="1" applyFill="1" applyBorder="1" applyAlignment="1" applyProtection="1">
      <alignment horizontal="left" vertical="center" wrapText="1"/>
      <protection/>
    </xf>
    <xf numFmtId="0" fontId="17" fillId="34" borderId="10" xfId="65" applyFont="1" applyFill="1" applyBorder="1" applyAlignment="1" applyProtection="1">
      <alignment vertical="center" wrapText="1"/>
      <protection/>
    </xf>
    <xf numFmtId="4" fontId="17" fillId="33" borderId="0" xfId="0" applyNumberFormat="1" applyFont="1" applyFill="1" applyBorder="1" applyAlignment="1">
      <alignment horizontal="center"/>
    </xf>
    <xf numFmtId="4" fontId="14" fillId="32" borderId="10" xfId="0" applyNumberFormat="1" applyFont="1" applyFill="1" applyBorder="1" applyAlignment="1">
      <alignment horizontal="center" vertical="center"/>
    </xf>
    <xf numFmtId="4" fontId="14" fillId="32" borderId="0" xfId="0" applyNumberFormat="1" applyFont="1" applyFill="1" applyBorder="1" applyAlignment="1">
      <alignment horizontal="center" vertical="center"/>
    </xf>
    <xf numFmtId="4" fontId="10" fillId="32" borderId="10" xfId="64" applyNumberFormat="1" applyFont="1" applyFill="1" applyBorder="1" applyAlignment="1">
      <alignment horizontal="center" vertical="center"/>
      <protection/>
    </xf>
    <xf numFmtId="1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Border="1" applyAlignment="1">
      <alignment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14" fillId="32" borderId="0" xfId="59" applyFont="1" applyFill="1" applyAlignment="1">
      <alignment/>
      <protection/>
    </xf>
    <xf numFmtId="0" fontId="14" fillId="32" borderId="0" xfId="59" applyFont="1" applyFill="1" applyAlignment="1">
      <alignment horizontal="center"/>
      <protection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10" xfId="59" applyFont="1" applyFill="1" applyBorder="1" applyAlignment="1">
      <alignment horizontal="center" vertical="center" wrapText="1"/>
      <protection/>
    </xf>
    <xf numFmtId="0" fontId="14" fillId="32" borderId="10" xfId="59" applyFont="1" applyFill="1" applyBorder="1" applyAlignment="1">
      <alignment vertical="center" wrapText="1"/>
      <protection/>
    </xf>
    <xf numFmtId="1" fontId="14" fillId="32" borderId="11" xfId="59" applyNumberFormat="1" applyFont="1" applyFill="1" applyBorder="1" applyAlignment="1">
      <alignment/>
      <protection/>
    </xf>
    <xf numFmtId="1" fontId="14" fillId="32" borderId="26" xfId="59" applyNumberFormat="1" applyFont="1" applyFill="1" applyBorder="1" applyAlignment="1">
      <alignment/>
      <protection/>
    </xf>
    <xf numFmtId="1" fontId="14" fillId="32" borderId="10" xfId="0" applyNumberFormat="1" applyFont="1" applyFill="1" applyBorder="1" applyAlignment="1">
      <alignment horizontal="center"/>
    </xf>
    <xf numFmtId="1" fontId="14" fillId="32" borderId="10" xfId="59" applyNumberFormat="1" applyFont="1" applyFill="1" applyBorder="1" applyAlignment="1">
      <alignment horizontal="center"/>
      <protection/>
    </xf>
    <xf numFmtId="4" fontId="14" fillId="32" borderId="10" xfId="59" applyNumberFormat="1" applyFont="1" applyFill="1" applyBorder="1" applyAlignment="1">
      <alignment horizontal="center" wrapText="1"/>
      <protection/>
    </xf>
    <xf numFmtId="4" fontId="14" fillId="32" borderId="10" xfId="59" applyNumberFormat="1" applyFont="1" applyFill="1" applyBorder="1" applyAlignment="1">
      <alignment horizontal="center"/>
      <protection/>
    </xf>
    <xf numFmtId="4" fontId="14" fillId="32" borderId="10" xfId="59" applyNumberFormat="1" applyFont="1" applyFill="1" applyBorder="1" applyAlignment="1">
      <alignment horizontal="right"/>
      <protection/>
    </xf>
    <xf numFmtId="4" fontId="14" fillId="32" borderId="10" xfId="0" applyNumberFormat="1" applyFont="1" applyFill="1" applyBorder="1" applyAlignment="1">
      <alignment horizontal="right"/>
    </xf>
    <xf numFmtId="4" fontId="14" fillId="32" borderId="10" xfId="0" applyNumberFormat="1" applyFont="1" applyFill="1" applyBorder="1" applyAlignment="1">
      <alignment horizontal="center" wrapText="1"/>
    </xf>
    <xf numFmtId="4" fontId="14" fillId="32" borderId="0" xfId="0" applyNumberFormat="1" applyFont="1" applyFill="1" applyBorder="1" applyAlignment="1">
      <alignment horizontal="center" wrapText="1"/>
    </xf>
    <xf numFmtId="4" fontId="14" fillId="32" borderId="0" xfId="0" applyNumberFormat="1" applyFont="1" applyFill="1" applyBorder="1" applyAlignment="1">
      <alignment horizontal="center"/>
    </xf>
    <xf numFmtId="202" fontId="14" fillId="32" borderId="0" xfId="0" applyNumberFormat="1" applyFont="1" applyFill="1" applyBorder="1" applyAlignment="1">
      <alignment horizontal="center" vertical="center" wrapText="1"/>
    </xf>
    <xf numFmtId="1" fontId="14" fillId="32" borderId="0" xfId="0" applyNumberFormat="1" applyFont="1" applyFill="1" applyBorder="1" applyAlignment="1">
      <alignment wrapText="1"/>
    </xf>
    <xf numFmtId="1" fontId="14" fillId="32" borderId="0" xfId="0" applyNumberFormat="1" applyFont="1" applyFill="1" applyBorder="1" applyAlignment="1">
      <alignment horizontal="center" wrapText="1"/>
    </xf>
    <xf numFmtId="4" fontId="14" fillId="32" borderId="10" xfId="0" applyNumberFormat="1" applyFont="1" applyFill="1" applyBorder="1" applyAlignment="1">
      <alignment horizontal="center"/>
    </xf>
    <xf numFmtId="1" fontId="14" fillId="32" borderId="0" xfId="0" applyNumberFormat="1" applyFont="1" applyFill="1" applyBorder="1" applyAlignment="1">
      <alignment/>
    </xf>
    <xf numFmtId="1" fontId="14" fillId="32" borderId="13" xfId="59" applyNumberFormat="1" applyFont="1" applyFill="1" applyBorder="1" applyAlignment="1">
      <alignment/>
      <protection/>
    </xf>
    <xf numFmtId="202" fontId="14" fillId="32" borderId="10" xfId="59" applyNumberFormat="1" applyFont="1" applyFill="1" applyBorder="1" applyAlignment="1">
      <alignment horizontal="center" vertical="center"/>
      <protection/>
    </xf>
    <xf numFmtId="4" fontId="14" fillId="32" borderId="0" xfId="0" applyNumberFormat="1" applyFont="1" applyFill="1" applyBorder="1" applyAlignment="1">
      <alignment wrapText="1"/>
    </xf>
    <xf numFmtId="202" fontId="14" fillId="32" borderId="0" xfId="0" applyNumberFormat="1" applyFont="1" applyFill="1" applyBorder="1" applyAlignment="1">
      <alignment horizontal="center"/>
    </xf>
    <xf numFmtId="202" fontId="17" fillId="32" borderId="10" xfId="59" applyNumberFormat="1" applyFont="1" applyFill="1" applyBorder="1" applyAlignment="1">
      <alignment horizontal="center" vertical="center"/>
      <protection/>
    </xf>
    <xf numFmtId="2" fontId="17" fillId="32" borderId="10" xfId="59" applyNumberFormat="1" applyFont="1" applyFill="1" applyBorder="1" applyAlignment="1">
      <alignment horizontal="center" vertical="center"/>
      <protection/>
    </xf>
    <xf numFmtId="2" fontId="17" fillId="32" borderId="0" xfId="59" applyNumberFormat="1" applyFont="1" applyFill="1" applyBorder="1" applyAlignment="1">
      <alignment horizontal="center" vertical="center"/>
      <protection/>
    </xf>
    <xf numFmtId="1" fontId="17" fillId="32" borderId="0" xfId="59" applyNumberFormat="1" applyFont="1" applyFill="1" applyBorder="1" applyAlignment="1">
      <alignment horizontal="left"/>
      <protection/>
    </xf>
    <xf numFmtId="202" fontId="17" fillId="32" borderId="0" xfId="59" applyNumberFormat="1" applyFont="1" applyFill="1" applyBorder="1" applyAlignment="1">
      <alignment horizontal="center" vertical="center"/>
      <protection/>
    </xf>
    <xf numFmtId="1" fontId="23" fillId="32" borderId="0" xfId="59" applyNumberFormat="1" applyFont="1" applyFill="1" applyBorder="1" applyAlignment="1">
      <alignment horizontal="left"/>
      <protection/>
    </xf>
    <xf numFmtId="0" fontId="33" fillId="33" borderId="0" xfId="0" applyFont="1" applyFill="1" applyBorder="1" applyAlignment="1">
      <alignment horizontal="center" vertical="center" wrapText="1"/>
    </xf>
    <xf numFmtId="9" fontId="33" fillId="32" borderId="0" xfId="0" applyNumberFormat="1" applyFont="1" applyFill="1" applyBorder="1" applyAlignment="1">
      <alignment horizontal="center" vertical="center" wrapText="1"/>
    </xf>
    <xf numFmtId="2" fontId="14" fillId="32" borderId="0" xfId="0" applyNumberFormat="1" applyFont="1" applyFill="1" applyBorder="1" applyAlignment="1">
      <alignment horizontal="center"/>
    </xf>
    <xf numFmtId="2" fontId="17" fillId="33" borderId="0" xfId="59" applyNumberFormat="1" applyFont="1" applyFill="1" applyBorder="1" applyAlignment="1">
      <alignment horizontal="center" vertical="center"/>
      <protection/>
    </xf>
    <xf numFmtId="1" fontId="14" fillId="32" borderId="12" xfId="59" applyNumberFormat="1" applyFont="1" applyFill="1" applyBorder="1" applyAlignment="1">
      <alignment horizontal="center" vertical="center" wrapText="1"/>
      <protection/>
    </xf>
    <xf numFmtId="4" fontId="14" fillId="32" borderId="10" xfId="60" applyNumberFormat="1" applyFont="1" applyFill="1" applyBorder="1" applyAlignment="1">
      <alignment horizontal="center"/>
      <protection/>
    </xf>
    <xf numFmtId="1" fontId="17" fillId="32" borderId="0" xfId="60" applyNumberFormat="1" applyFont="1" applyFill="1" applyBorder="1" applyAlignment="1">
      <alignment horizontal="left" vertical="center"/>
      <protection/>
    </xf>
    <xf numFmtId="4" fontId="14" fillId="32" borderId="0" xfId="0" applyNumberFormat="1" applyFont="1" applyFill="1" applyBorder="1" applyAlignment="1">
      <alignment/>
    </xf>
    <xf numFmtId="1" fontId="14" fillId="32" borderId="0" xfId="59" applyNumberFormat="1" applyFont="1" applyFill="1" applyBorder="1" applyAlignment="1">
      <alignment horizontal="left"/>
      <protection/>
    </xf>
    <xf numFmtId="1" fontId="14" fillId="32" borderId="0" xfId="59" applyNumberFormat="1" applyFont="1" applyFill="1" applyBorder="1">
      <alignment/>
      <protection/>
    </xf>
    <xf numFmtId="4" fontId="17" fillId="33" borderId="0" xfId="0" applyNumberFormat="1" applyFont="1" applyFill="1" applyBorder="1" applyAlignment="1">
      <alignment/>
    </xf>
    <xf numFmtId="1" fontId="14" fillId="32" borderId="0" xfId="0" applyNumberFormat="1" applyFont="1" applyFill="1" applyBorder="1" applyAlignment="1" quotePrefix="1">
      <alignment/>
    </xf>
    <xf numFmtId="4" fontId="14" fillId="32" borderId="0" xfId="0" applyNumberFormat="1" applyFont="1" applyFill="1" applyBorder="1" applyAlignment="1">
      <alignment vertical="center"/>
    </xf>
    <xf numFmtId="0" fontId="14" fillId="32" borderId="0" xfId="0" applyFont="1" applyFill="1" applyAlignment="1">
      <alignment horizontal="center"/>
    </xf>
    <xf numFmtId="3" fontId="23" fillId="32" borderId="0" xfId="0" applyNumberFormat="1" applyFont="1" applyFill="1" applyAlignment="1">
      <alignment/>
    </xf>
    <xf numFmtId="3" fontId="3" fillId="32" borderId="0" xfId="0" applyNumberFormat="1" applyFont="1" applyFill="1" applyAlignment="1">
      <alignment/>
    </xf>
    <xf numFmtId="4" fontId="3" fillId="32" borderId="0" xfId="0" applyNumberFormat="1" applyFont="1" applyFill="1" applyAlignment="1">
      <alignment/>
    </xf>
    <xf numFmtId="0" fontId="3" fillId="32" borderId="0" xfId="0" applyFont="1" applyFill="1" applyBorder="1" applyAlignment="1">
      <alignment/>
    </xf>
    <xf numFmtId="4" fontId="3" fillId="32" borderId="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33" borderId="12" xfId="77" applyFont="1" applyFill="1" applyBorder="1" applyAlignment="1">
      <alignment horizontal="center"/>
      <protection/>
    </xf>
    <xf numFmtId="0" fontId="4" fillId="0" borderId="0" xfId="69" applyFont="1" applyAlignment="1">
      <alignment horizontal="center"/>
      <protection/>
    </xf>
    <xf numFmtId="0" fontId="3" fillId="0" borderId="0" xfId="69" applyFont="1">
      <alignment/>
      <protection/>
    </xf>
    <xf numFmtId="0" fontId="0" fillId="0" borderId="0" xfId="69">
      <alignment/>
      <protection/>
    </xf>
    <xf numFmtId="0" fontId="4" fillId="0" borderId="0" xfId="69" applyFont="1" applyAlignment="1">
      <alignment/>
      <protection/>
    </xf>
    <xf numFmtId="0" fontId="4" fillId="4" borderId="31" xfId="69" applyFont="1" applyFill="1" applyBorder="1" applyAlignment="1">
      <alignment vertical="center" wrapText="1"/>
      <protection/>
    </xf>
    <xf numFmtId="0" fontId="4" fillId="4" borderId="0" xfId="69" applyFont="1" applyFill="1" applyBorder="1" applyAlignment="1">
      <alignment vertical="center" wrapText="1"/>
      <protection/>
    </xf>
    <xf numFmtId="0" fontId="26" fillId="0" borderId="0" xfId="69" applyFont="1" applyAlignment="1">
      <alignment/>
      <protection/>
    </xf>
    <xf numFmtId="0" fontId="4" fillId="0" borderId="10" xfId="69" applyFont="1" applyBorder="1" applyAlignment="1">
      <alignment horizontal="center"/>
      <protection/>
    </xf>
    <xf numFmtId="0" fontId="3" fillId="0" borderId="10" xfId="69" applyFont="1" applyBorder="1" applyAlignment="1">
      <alignment horizontal="center"/>
      <protection/>
    </xf>
    <xf numFmtId="180" fontId="3" fillId="0" borderId="10" xfId="69" applyNumberFormat="1" applyFont="1" applyBorder="1" applyAlignment="1">
      <alignment horizontal="center"/>
      <protection/>
    </xf>
    <xf numFmtId="0" fontId="3" fillId="0" borderId="0" xfId="69" applyFont="1" applyBorder="1" applyAlignment="1">
      <alignment horizontal="center"/>
      <protection/>
    </xf>
    <xf numFmtId="180" fontId="3" fillId="0" borderId="0" xfId="69" applyNumberFormat="1" applyFont="1" applyBorder="1" applyAlignment="1">
      <alignment horizontal="center"/>
      <protection/>
    </xf>
    <xf numFmtId="0" fontId="3" fillId="0" borderId="0" xfId="69" applyFont="1" applyBorder="1" applyAlignment="1">
      <alignment horizontal="left" vertical="center"/>
      <protection/>
    </xf>
    <xf numFmtId="1" fontId="104" fillId="32" borderId="11" xfId="59" applyNumberFormat="1" applyFont="1" applyFill="1" applyBorder="1" applyAlignment="1">
      <alignment horizontal="center" vertical="center"/>
      <protection/>
    </xf>
    <xf numFmtId="1" fontId="104" fillId="32" borderId="10" xfId="59" applyNumberFormat="1" applyFont="1" applyFill="1" applyBorder="1" applyAlignment="1">
      <alignment horizontal="center" vertical="center"/>
      <protection/>
    </xf>
    <xf numFmtId="4" fontId="104" fillId="32" borderId="10" xfId="59" applyNumberFormat="1" applyFont="1" applyFill="1" applyBorder="1" applyAlignment="1">
      <alignment horizontal="center" vertical="center" wrapText="1"/>
      <protection/>
    </xf>
    <xf numFmtId="4" fontId="104" fillId="32" borderId="10" xfId="59" applyNumberFormat="1" applyFont="1" applyFill="1" applyBorder="1" applyAlignment="1">
      <alignment horizontal="center" vertical="center"/>
      <protection/>
    </xf>
    <xf numFmtId="1" fontId="102" fillId="32" borderId="10" xfId="59" applyNumberFormat="1" applyFont="1" applyFill="1" applyBorder="1" applyAlignment="1">
      <alignment horizontal="center" vertical="center" wrapText="1"/>
      <protection/>
    </xf>
    <xf numFmtId="0" fontId="104" fillId="0" borderId="0" xfId="69" applyFont="1" applyAlignment="1">
      <alignment horizontal="center" vertical="center"/>
      <protection/>
    </xf>
    <xf numFmtId="1" fontId="107" fillId="32" borderId="10" xfId="59" applyNumberFormat="1" applyFont="1" applyFill="1" applyBorder="1">
      <alignment/>
      <protection/>
    </xf>
    <xf numFmtId="3" fontId="107" fillId="32" borderId="10" xfId="59" applyNumberFormat="1" applyFont="1" applyFill="1" applyBorder="1" applyAlignment="1">
      <alignment horizontal="center"/>
      <protection/>
    </xf>
    <xf numFmtId="4" fontId="107" fillId="32" borderId="10" xfId="59" applyNumberFormat="1" applyFont="1" applyFill="1" applyBorder="1">
      <alignment/>
      <protection/>
    </xf>
    <xf numFmtId="4" fontId="107" fillId="32" borderId="10" xfId="59" applyNumberFormat="1" applyFont="1" applyFill="1" applyBorder="1" applyAlignment="1">
      <alignment horizontal="center"/>
      <protection/>
    </xf>
    <xf numFmtId="4" fontId="107" fillId="32" borderId="10" xfId="55" applyNumberFormat="1" applyFont="1" applyFill="1" applyBorder="1" applyAlignment="1">
      <alignment horizontal="center"/>
      <protection/>
    </xf>
    <xf numFmtId="0" fontId="107" fillId="0" borderId="0" xfId="69" applyFont="1">
      <alignment/>
      <protection/>
    </xf>
    <xf numFmtId="2" fontId="107" fillId="32" borderId="11" xfId="59" applyNumberFormat="1" applyFont="1" applyFill="1" applyBorder="1" applyAlignment="1">
      <alignment horizontal="center"/>
      <protection/>
    </xf>
    <xf numFmtId="2" fontId="107" fillId="32" borderId="10" xfId="59" applyNumberFormat="1" applyFont="1" applyFill="1" applyBorder="1">
      <alignment/>
      <protection/>
    </xf>
    <xf numFmtId="2" fontId="108" fillId="32" borderId="10" xfId="59" applyNumberFormat="1" applyFont="1" applyFill="1" applyBorder="1" applyAlignment="1">
      <alignment horizontal="center"/>
      <protection/>
    </xf>
    <xf numFmtId="2" fontId="107" fillId="0" borderId="0" xfId="69" applyNumberFormat="1" applyFont="1">
      <alignment/>
      <protection/>
    </xf>
    <xf numFmtId="2" fontId="3" fillId="0" borderId="0" xfId="69" applyNumberFormat="1" applyFont="1">
      <alignment/>
      <protection/>
    </xf>
    <xf numFmtId="1" fontId="109" fillId="32" borderId="0" xfId="59" applyNumberFormat="1" applyFont="1" applyFill="1" applyBorder="1" applyAlignment="1">
      <alignment horizontal="left"/>
      <protection/>
    </xf>
    <xf numFmtId="1" fontId="110" fillId="32" borderId="10" xfId="59" applyNumberFormat="1" applyFont="1" applyFill="1" applyBorder="1">
      <alignment/>
      <protection/>
    </xf>
    <xf numFmtId="3" fontId="110" fillId="32" borderId="10" xfId="59" applyNumberFormat="1" applyFont="1" applyFill="1" applyBorder="1" applyAlignment="1">
      <alignment horizontal="center"/>
      <protection/>
    </xf>
    <xf numFmtId="4" fontId="110" fillId="32" borderId="10" xfId="59" applyNumberFormat="1" applyFont="1" applyFill="1" applyBorder="1">
      <alignment/>
      <protection/>
    </xf>
    <xf numFmtId="4" fontId="110" fillId="32" borderId="10" xfId="59" applyNumberFormat="1" applyFont="1" applyFill="1" applyBorder="1" applyAlignment="1">
      <alignment horizontal="center"/>
      <protection/>
    </xf>
    <xf numFmtId="4" fontId="110" fillId="32" borderId="10" xfId="55" applyNumberFormat="1" applyFont="1" applyFill="1" applyBorder="1" applyAlignment="1">
      <alignment horizontal="center"/>
      <protection/>
    </xf>
    <xf numFmtId="0" fontId="110" fillId="0" borderId="0" xfId="69" applyFont="1">
      <alignment/>
      <protection/>
    </xf>
    <xf numFmtId="2" fontId="109" fillId="32" borderId="10" xfId="59" applyNumberFormat="1" applyFont="1" applyFill="1" applyBorder="1" applyAlignment="1">
      <alignment horizontal="center"/>
      <protection/>
    </xf>
    <xf numFmtId="2" fontId="110" fillId="0" borderId="0" xfId="69" applyNumberFormat="1" applyFont="1">
      <alignment/>
      <protection/>
    </xf>
    <xf numFmtId="0" fontId="109" fillId="0" borderId="0" xfId="69" applyFont="1" applyAlignment="1">
      <alignment horizontal="center"/>
      <protection/>
    </xf>
    <xf numFmtId="0" fontId="109" fillId="0" borderId="0" xfId="69" applyFont="1" applyAlignment="1">
      <alignment/>
      <protection/>
    </xf>
    <xf numFmtId="0" fontId="109" fillId="0" borderId="0" xfId="69" applyFont="1" applyAlignment="1">
      <alignment horizontal="center" vertical="center"/>
      <protection/>
    </xf>
    <xf numFmtId="0" fontId="111" fillId="0" borderId="0" xfId="69" applyFont="1">
      <alignment/>
      <protection/>
    </xf>
    <xf numFmtId="2" fontId="109" fillId="0" borderId="0" xfId="69" applyNumberFormat="1" applyFont="1">
      <alignment/>
      <protection/>
    </xf>
    <xf numFmtId="2" fontId="111" fillId="0" borderId="0" xfId="69" applyNumberFormat="1" applyFont="1">
      <alignment/>
      <protection/>
    </xf>
    <xf numFmtId="0" fontId="4" fillId="0" borderId="0" xfId="69" applyFont="1" applyAlignment="1">
      <alignment horizontal="center" vertical="center"/>
      <protection/>
    </xf>
    <xf numFmtId="2" fontId="0" fillId="0" borderId="0" xfId="69" applyNumberFormat="1">
      <alignment/>
      <protection/>
    </xf>
    <xf numFmtId="1" fontId="4" fillId="32" borderId="10" xfId="59" applyNumberFormat="1" applyFont="1" applyFill="1" applyBorder="1" applyAlignment="1">
      <alignment horizontal="center" vertical="center" wrapText="1"/>
      <protection/>
    </xf>
    <xf numFmtId="0" fontId="3" fillId="0" borderId="0" xfId="69" applyFont="1" applyAlignment="1">
      <alignment horizontal="center" vertical="center"/>
      <protection/>
    </xf>
    <xf numFmtId="2" fontId="4" fillId="0" borderId="0" xfId="69" applyNumberFormat="1" applyFont="1">
      <alignment/>
      <protection/>
    </xf>
    <xf numFmtId="0" fontId="0" fillId="0" borderId="0" xfId="69" applyBorder="1">
      <alignment/>
      <protection/>
    </xf>
    <xf numFmtId="0" fontId="1" fillId="0" borderId="0" xfId="68" applyFont="1" applyAlignment="1">
      <alignment horizontal="center"/>
      <protection/>
    </xf>
    <xf numFmtId="0" fontId="4" fillId="0" borderId="0" xfId="69" applyFont="1" applyBorder="1" applyAlignment="1">
      <alignment horizontal="center" vertical="center" wrapText="1"/>
      <protection/>
    </xf>
    <xf numFmtId="0" fontId="3" fillId="0" borderId="0" xfId="69" applyFont="1" applyBorder="1" applyAlignment="1">
      <alignment wrapText="1"/>
      <protection/>
    </xf>
    <xf numFmtId="0" fontId="26" fillId="0" borderId="0" xfId="69" applyFont="1" applyBorder="1" applyAlignment="1">
      <alignment vertical="center" wrapText="1"/>
      <protection/>
    </xf>
    <xf numFmtId="0" fontId="4" fillId="0" borderId="0" xfId="69" applyFont="1" applyBorder="1" applyAlignment="1">
      <alignment vertical="center" wrapText="1"/>
      <protection/>
    </xf>
    <xf numFmtId="0" fontId="34" fillId="0" borderId="32" xfId="69" applyFont="1" applyBorder="1" applyAlignment="1">
      <alignment horizontal="left" vertical="center" wrapText="1"/>
      <protection/>
    </xf>
    <xf numFmtId="0" fontId="4" fillId="0" borderId="33" xfId="69" applyFont="1" applyBorder="1" applyAlignment="1">
      <alignment horizontal="center" vertical="center" wrapText="1"/>
      <protection/>
    </xf>
    <xf numFmtId="0" fontId="4" fillId="0" borderId="34" xfId="69" applyFont="1" applyBorder="1" applyAlignment="1">
      <alignment horizontal="center" vertical="center" wrapText="1"/>
      <protection/>
    </xf>
    <xf numFmtId="0" fontId="4" fillId="0" borderId="35" xfId="70" applyFont="1" applyBorder="1" applyAlignment="1">
      <alignment horizontal="center" vertical="center" wrapText="1"/>
      <protection/>
    </xf>
    <xf numFmtId="0" fontId="4" fillId="0" borderId="32" xfId="70" applyFont="1" applyBorder="1" applyAlignment="1">
      <alignment horizontal="center" vertical="center" wrapText="1"/>
      <protection/>
    </xf>
    <xf numFmtId="0" fontId="3" fillId="0" borderId="10" xfId="68" applyFont="1" applyBorder="1" applyAlignment="1">
      <alignment horizontal="center" vertical="center"/>
      <protection/>
    </xf>
    <xf numFmtId="0" fontId="4" fillId="0" borderId="36" xfId="70" applyFont="1" applyBorder="1" applyAlignment="1">
      <alignment horizontal="center" vertical="top" wrapText="1"/>
      <protection/>
    </xf>
    <xf numFmtId="0" fontId="4" fillId="0" borderId="37" xfId="70" applyFont="1" applyBorder="1" applyAlignment="1">
      <alignment horizontal="center" vertical="top" wrapText="1"/>
      <protection/>
    </xf>
    <xf numFmtId="0" fontId="4" fillId="0" borderId="37" xfId="70" applyFont="1" applyBorder="1" applyAlignment="1">
      <alignment horizontal="center"/>
      <protection/>
    </xf>
    <xf numFmtId="1" fontId="4" fillId="0" borderId="20" xfId="70" applyNumberFormat="1" applyFont="1" applyFill="1" applyBorder="1" applyAlignment="1">
      <alignment horizontal="center"/>
      <protection/>
    </xf>
    <xf numFmtId="1" fontId="4" fillId="35" borderId="20" xfId="70" applyNumberFormat="1" applyFont="1" applyFill="1" applyBorder="1" applyAlignment="1">
      <alignment horizontal="center"/>
      <protection/>
    </xf>
    <xf numFmtId="1" fontId="4" fillId="35" borderId="38" xfId="70" applyNumberFormat="1" applyFont="1" applyFill="1" applyBorder="1" applyAlignment="1">
      <alignment horizontal="center"/>
      <protection/>
    </xf>
    <xf numFmtId="0" fontId="3" fillId="0" borderId="10" xfId="68" applyFont="1" applyBorder="1" applyAlignment="1">
      <alignment horizontal="center"/>
      <protection/>
    </xf>
    <xf numFmtId="0" fontId="3" fillId="0" borderId="16" xfId="70" applyFont="1" applyBorder="1">
      <alignment/>
      <protection/>
    </xf>
    <xf numFmtId="0" fontId="3" fillId="0" borderId="10" xfId="70" applyFont="1" applyBorder="1">
      <alignment/>
      <protection/>
    </xf>
    <xf numFmtId="0" fontId="3" fillId="0" borderId="10" xfId="70" applyFont="1" applyBorder="1" applyAlignment="1">
      <alignment horizontal="center"/>
      <protection/>
    </xf>
    <xf numFmtId="0" fontId="4" fillId="0" borderId="14" xfId="70" applyFont="1" applyFill="1" applyBorder="1" applyAlignment="1">
      <alignment horizontal="center"/>
      <protection/>
    </xf>
    <xf numFmtId="0" fontId="4" fillId="35" borderId="14" xfId="70" applyFont="1" applyFill="1" applyBorder="1" applyAlignment="1">
      <alignment horizontal="center"/>
      <protection/>
    </xf>
    <xf numFmtId="0" fontId="4" fillId="35" borderId="11" xfId="70" applyFont="1" applyFill="1" applyBorder="1" applyAlignment="1">
      <alignment horizontal="center"/>
      <protection/>
    </xf>
    <xf numFmtId="0" fontId="3" fillId="0" borderId="10" xfId="68" applyFont="1" applyBorder="1" applyAlignment="1">
      <alignment/>
      <protection/>
    </xf>
    <xf numFmtId="0" fontId="3" fillId="0" borderId="16" xfId="70" applyFont="1" applyBorder="1" applyAlignment="1">
      <alignment horizontal="left"/>
      <protection/>
    </xf>
    <xf numFmtId="190" fontId="4" fillId="0" borderId="10" xfId="70" applyNumberFormat="1" applyFont="1" applyBorder="1" applyAlignment="1">
      <alignment horizontal="center"/>
      <protection/>
    </xf>
    <xf numFmtId="190" fontId="4" fillId="0" borderId="11" xfId="70" applyNumberFormat="1" applyFont="1" applyBorder="1" applyAlignment="1">
      <alignment horizontal="center"/>
      <protection/>
    </xf>
    <xf numFmtId="0" fontId="4" fillId="0" borderId="10" xfId="70" applyFont="1" applyBorder="1" applyAlignment="1">
      <alignment horizontal="center"/>
      <protection/>
    </xf>
    <xf numFmtId="0" fontId="3" fillId="0" borderId="10" xfId="70" applyFont="1" applyBorder="1" applyAlignment="1">
      <alignment horizontal="center" wrapText="1"/>
      <protection/>
    </xf>
    <xf numFmtId="0" fontId="3" fillId="0" borderId="10" xfId="69" applyFont="1" applyBorder="1">
      <alignment/>
      <protection/>
    </xf>
    <xf numFmtId="0" fontId="4" fillId="0" borderId="10" xfId="70" applyFont="1" applyBorder="1">
      <alignment/>
      <protection/>
    </xf>
    <xf numFmtId="0" fontId="3" fillId="0" borderId="23" xfId="70" applyFont="1" applyBorder="1" applyAlignment="1">
      <alignment horizontal="left"/>
      <protection/>
    </xf>
    <xf numFmtId="0" fontId="3" fillId="0" borderId="12" xfId="70" applyFont="1" applyBorder="1">
      <alignment/>
      <protection/>
    </xf>
    <xf numFmtId="0" fontId="4" fillId="0" borderId="39" xfId="70" applyFont="1" applyFill="1" applyBorder="1" applyAlignment="1">
      <alignment horizontal="center"/>
      <protection/>
    </xf>
    <xf numFmtId="0" fontId="3" fillId="0" borderId="40" xfId="70" applyFont="1" applyFill="1" applyBorder="1">
      <alignment/>
      <protection/>
    </xf>
    <xf numFmtId="190" fontId="4" fillId="0" borderId="41" xfId="70" applyNumberFormat="1" applyFont="1" applyFill="1" applyBorder="1" applyAlignment="1">
      <alignment horizontal="center"/>
      <protection/>
    </xf>
    <xf numFmtId="190" fontId="4" fillId="0" borderId="42" xfId="70" applyNumberFormat="1" applyFont="1" applyFill="1" applyBorder="1" applyAlignment="1">
      <alignment horizontal="center"/>
      <protection/>
    </xf>
    <xf numFmtId="0" fontId="4" fillId="0" borderId="43" xfId="70" applyFont="1" applyFill="1" applyBorder="1" applyAlignment="1">
      <alignment horizontal="center" wrapText="1"/>
      <protection/>
    </xf>
    <xf numFmtId="0" fontId="3" fillId="0" borderId="44" xfId="70" applyFont="1" applyFill="1" applyBorder="1">
      <alignment/>
      <protection/>
    </xf>
    <xf numFmtId="2" fontId="4" fillId="0" borderId="44" xfId="70" applyNumberFormat="1" applyFont="1" applyFill="1" applyBorder="1" applyAlignment="1">
      <alignment horizontal="center"/>
      <protection/>
    </xf>
    <xf numFmtId="2" fontId="4" fillId="0" borderId="45" xfId="70" applyNumberFormat="1" applyFont="1" applyFill="1" applyBorder="1" applyAlignment="1">
      <alignment horizontal="center"/>
      <protection/>
    </xf>
    <xf numFmtId="2" fontId="4" fillId="0" borderId="31" xfId="70" applyNumberFormat="1" applyFont="1" applyFill="1" applyBorder="1" applyAlignment="1">
      <alignment horizontal="center"/>
      <protection/>
    </xf>
    <xf numFmtId="0" fontId="4" fillId="35" borderId="32" xfId="70" applyFont="1" applyFill="1" applyBorder="1" applyAlignment="1">
      <alignment horizontal="left"/>
      <protection/>
    </xf>
    <xf numFmtId="0" fontId="3" fillId="35" borderId="33" xfId="70" applyFont="1" applyFill="1" applyBorder="1">
      <alignment/>
      <protection/>
    </xf>
    <xf numFmtId="190" fontId="4" fillId="35" borderId="41" xfId="70" applyNumberFormat="1" applyFont="1" applyFill="1" applyBorder="1" applyAlignment="1">
      <alignment horizontal="center"/>
      <protection/>
    </xf>
    <xf numFmtId="190" fontId="4" fillId="35" borderId="42" xfId="70" applyNumberFormat="1" applyFont="1" applyFill="1" applyBorder="1" applyAlignment="1">
      <alignment horizontal="center"/>
      <protection/>
    </xf>
    <xf numFmtId="0" fontId="4" fillId="4" borderId="46" xfId="70" applyFont="1" applyFill="1" applyBorder="1" applyAlignment="1">
      <alignment horizontal="left"/>
      <protection/>
    </xf>
    <xf numFmtId="0" fontId="3" fillId="4" borderId="47" xfId="70" applyFont="1" applyFill="1" applyBorder="1">
      <alignment/>
      <protection/>
    </xf>
    <xf numFmtId="1" fontId="4" fillId="4" borderId="48" xfId="70" applyNumberFormat="1" applyFont="1" applyFill="1" applyBorder="1" applyAlignment="1">
      <alignment horizontal="center"/>
      <protection/>
    </xf>
    <xf numFmtId="2" fontId="4" fillId="4" borderId="48" xfId="70" applyNumberFormat="1" applyFont="1" applyFill="1" applyBorder="1" applyAlignment="1">
      <alignment horizontal="center"/>
      <protection/>
    </xf>
    <xf numFmtId="2" fontId="4" fillId="4" borderId="49" xfId="70" applyNumberFormat="1" applyFont="1" applyFill="1" applyBorder="1" applyAlignment="1">
      <alignment horizontal="center"/>
      <protection/>
    </xf>
    <xf numFmtId="2" fontId="3" fillId="0" borderId="10" xfId="69" applyNumberFormat="1" applyFont="1" applyBorder="1">
      <alignment/>
      <protection/>
    </xf>
    <xf numFmtId="0" fontId="4" fillId="4" borderId="39" xfId="70" applyFont="1" applyFill="1" applyBorder="1" applyAlignment="1">
      <alignment horizontal="left"/>
      <protection/>
    </xf>
    <xf numFmtId="0" fontId="3" fillId="4" borderId="40" xfId="70" applyFont="1" applyFill="1" applyBorder="1">
      <alignment/>
      <protection/>
    </xf>
    <xf numFmtId="1" fontId="4" fillId="4" borderId="41" xfId="70" applyNumberFormat="1" applyFont="1" applyFill="1" applyBorder="1" applyAlignment="1">
      <alignment horizontal="center"/>
      <protection/>
    </xf>
    <xf numFmtId="2" fontId="4" fillId="4" borderId="41" xfId="70" applyNumberFormat="1" applyFont="1" applyFill="1" applyBorder="1" applyAlignment="1">
      <alignment horizontal="center"/>
      <protection/>
    </xf>
    <xf numFmtId="2" fontId="4" fillId="4" borderId="42" xfId="70" applyNumberFormat="1" applyFont="1" applyFill="1" applyBorder="1" applyAlignment="1">
      <alignment horizontal="center"/>
      <protection/>
    </xf>
    <xf numFmtId="0" fontId="4" fillId="33" borderId="32" xfId="70" applyFont="1" applyFill="1" applyBorder="1" applyAlignment="1">
      <alignment horizontal="left"/>
      <protection/>
    </xf>
    <xf numFmtId="0" fontId="3" fillId="33" borderId="33" xfId="70" applyFont="1" applyFill="1" applyBorder="1">
      <alignment/>
      <protection/>
    </xf>
    <xf numFmtId="1" fontId="4" fillId="33" borderId="34" xfId="70" applyNumberFormat="1" applyFont="1" applyFill="1" applyBorder="1" applyAlignment="1">
      <alignment horizontal="center"/>
      <protection/>
    </xf>
    <xf numFmtId="2" fontId="4" fillId="33" borderId="34" xfId="70" applyNumberFormat="1" applyFont="1" applyFill="1" applyBorder="1" applyAlignment="1">
      <alignment horizontal="center"/>
      <protection/>
    </xf>
    <xf numFmtId="2" fontId="4" fillId="33" borderId="33" xfId="70" applyNumberFormat="1" applyFont="1" applyFill="1" applyBorder="1" applyAlignment="1">
      <alignment horizontal="center"/>
      <protection/>
    </xf>
    <xf numFmtId="0" fontId="4" fillId="17" borderId="32" xfId="70" applyFont="1" applyFill="1" applyBorder="1" applyAlignment="1">
      <alignment horizontal="left"/>
      <protection/>
    </xf>
    <xf numFmtId="0" fontId="3" fillId="17" borderId="33" xfId="70" applyFont="1" applyFill="1" applyBorder="1">
      <alignment/>
      <protection/>
    </xf>
    <xf numFmtId="1" fontId="4" fillId="17" borderId="35" xfId="70" applyNumberFormat="1" applyFont="1" applyFill="1" applyBorder="1" applyAlignment="1">
      <alignment horizontal="center"/>
      <protection/>
    </xf>
    <xf numFmtId="2" fontId="4" fillId="17" borderId="34" xfId="70" applyNumberFormat="1" applyFont="1" applyFill="1" applyBorder="1" applyAlignment="1">
      <alignment horizontal="center"/>
      <protection/>
    </xf>
    <xf numFmtId="2" fontId="4" fillId="17" borderId="33" xfId="70" applyNumberFormat="1" applyFont="1" applyFill="1" applyBorder="1" applyAlignment="1">
      <alignment horizontal="center"/>
      <protection/>
    </xf>
    <xf numFmtId="2" fontId="4" fillId="0" borderId="10" xfId="69" applyNumberFormat="1" applyFont="1" applyBorder="1">
      <alignment/>
      <protection/>
    </xf>
    <xf numFmtId="0" fontId="3" fillId="0" borderId="0" xfId="69" applyFont="1" applyFill="1" applyBorder="1">
      <alignment/>
      <protection/>
    </xf>
    <xf numFmtId="0" fontId="0" fillId="0" borderId="0" xfId="69" applyFill="1" applyBorder="1">
      <alignment/>
      <protection/>
    </xf>
    <xf numFmtId="0" fontId="0" fillId="0" borderId="0" xfId="69" applyFont="1" applyFill="1" applyBorder="1">
      <alignment/>
      <protection/>
    </xf>
    <xf numFmtId="0" fontId="37" fillId="0" borderId="0" xfId="69" applyFont="1" applyFill="1" applyBorder="1" applyAlignment="1">
      <alignment horizontal="center"/>
      <protection/>
    </xf>
    <xf numFmtId="1" fontId="0" fillId="0" borderId="0" xfId="69" applyNumberFormat="1" applyFill="1" applyBorder="1" applyAlignment="1">
      <alignment horizontal="center"/>
      <protection/>
    </xf>
    <xf numFmtId="1" fontId="0" fillId="0" borderId="0" xfId="69" applyNumberFormat="1" applyFill="1" applyBorder="1">
      <alignment/>
      <protection/>
    </xf>
    <xf numFmtId="4" fontId="0" fillId="0" borderId="0" xfId="69" applyNumberFormat="1" applyFill="1" applyBorder="1" applyAlignment="1">
      <alignment horizontal="center"/>
      <protection/>
    </xf>
    <xf numFmtId="0" fontId="37" fillId="0" borderId="0" xfId="69" applyFont="1" applyAlignment="1">
      <alignment horizontal="center"/>
      <protection/>
    </xf>
    <xf numFmtId="4" fontId="4" fillId="0" borderId="20" xfId="0" applyNumberFormat="1" applyFont="1" applyBorder="1" applyAlignment="1">
      <alignment/>
    </xf>
    <xf numFmtId="4" fontId="3" fillId="32" borderId="14" xfId="0" applyNumberFormat="1" applyFont="1" applyFill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wrapText="1"/>
    </xf>
    <xf numFmtId="4" fontId="3" fillId="33" borderId="12" xfId="77" applyNumberFormat="1" applyFont="1" applyFill="1" applyBorder="1" applyAlignment="1">
      <alignment horizontal="right"/>
      <protection/>
    </xf>
    <xf numFmtId="4" fontId="3" fillId="0" borderId="25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 applyProtection="1">
      <alignment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vertical="center" wrapText="1"/>
    </xf>
    <xf numFmtId="4" fontId="3" fillId="0" borderId="11" xfId="0" applyNumberFormat="1" applyFont="1" applyBorder="1" applyAlignment="1" applyProtection="1">
      <alignment horizontal="right" vertical="center" wrapText="1"/>
      <protection locked="0"/>
    </xf>
    <xf numFmtId="4" fontId="3" fillId="0" borderId="10" xfId="0" applyNumberFormat="1" applyFont="1" applyBorder="1" applyAlignment="1" applyProtection="1">
      <alignment horizontal="right" vertical="center" wrapText="1"/>
      <protection locked="0"/>
    </xf>
    <xf numFmtId="4" fontId="3" fillId="32" borderId="10" xfId="55" applyNumberFormat="1" applyFont="1" applyFill="1" applyBorder="1" applyAlignment="1">
      <alignment horizontal="right" vertical="center" wrapText="1"/>
      <protection/>
    </xf>
    <xf numFmtId="4" fontId="3" fillId="32" borderId="26" xfId="55" applyNumberFormat="1" applyFont="1" applyFill="1" applyBorder="1" applyAlignment="1">
      <alignment horizontal="right" vertical="center" wrapText="1"/>
      <protection/>
    </xf>
    <xf numFmtId="4" fontId="3" fillId="0" borderId="0" xfId="0" applyNumberFormat="1" applyFont="1" applyBorder="1" applyAlignment="1">
      <alignment/>
    </xf>
    <xf numFmtId="3" fontId="4" fillId="0" borderId="5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wrapText="1"/>
      <protection/>
    </xf>
    <xf numFmtId="3" fontId="4" fillId="0" borderId="0" xfId="0" applyNumberFormat="1" applyFont="1" applyBorder="1" applyAlignment="1" applyProtection="1">
      <alignment/>
      <protection/>
    </xf>
    <xf numFmtId="3" fontId="3" fillId="0" borderId="12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>
      <alignment vertical="center" wrapText="1"/>
    </xf>
    <xf numFmtId="4" fontId="4" fillId="0" borderId="2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217" fontId="37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4" fillId="0" borderId="14" xfId="0" applyNumberFormat="1" applyFont="1" applyBorder="1" applyAlignment="1">
      <alignment wrapText="1"/>
    </xf>
    <xf numFmtId="0" fontId="112" fillId="0" borderId="10" xfId="0" applyFont="1" applyBorder="1" applyAlignment="1">
      <alignment/>
    </xf>
    <xf numFmtId="217" fontId="112" fillId="0" borderId="10" xfId="0" applyNumberFormat="1" applyFont="1" applyBorder="1" applyAlignment="1">
      <alignment/>
    </xf>
    <xf numFmtId="0" fontId="112" fillId="0" borderId="0" xfId="0" applyFont="1" applyBorder="1" applyAlignment="1">
      <alignment/>
    </xf>
    <xf numFmtId="217" fontId="112" fillId="0" borderId="0" xfId="0" applyNumberFormat="1" applyFont="1" applyBorder="1" applyAlignment="1">
      <alignment/>
    </xf>
    <xf numFmtId="4" fontId="4" fillId="0" borderId="14" xfId="0" applyNumberFormat="1" applyFont="1" applyBorder="1" applyAlignment="1" applyProtection="1">
      <alignment/>
      <protection/>
    </xf>
    <xf numFmtId="4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 applyProtection="1">
      <alignment wrapText="1"/>
      <protection locked="0"/>
    </xf>
    <xf numFmtId="4" fontId="4" fillId="0" borderId="20" xfId="0" applyNumberFormat="1" applyFont="1" applyBorder="1" applyAlignment="1">
      <alignment/>
    </xf>
    <xf numFmtId="0" fontId="14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 applyProtection="1">
      <alignment wrapText="1"/>
      <protection locked="0"/>
    </xf>
    <xf numFmtId="0" fontId="3" fillId="33" borderId="10" xfId="77" applyFont="1" applyFill="1" applyBorder="1" applyAlignment="1">
      <alignment horizontal="center" vertical="center"/>
      <protection/>
    </xf>
    <xf numFmtId="4" fontId="3" fillId="33" borderId="10" xfId="0" applyNumberFormat="1" applyFont="1" applyFill="1" applyBorder="1" applyAlignment="1" applyProtection="1">
      <alignment horizontal="center" vertical="center"/>
      <protection locked="0"/>
    </xf>
    <xf numFmtId="3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 applyProtection="1">
      <alignment horizontal="center" vertical="center"/>
      <protection locked="0"/>
    </xf>
    <xf numFmtId="3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1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3" fillId="32" borderId="0" xfId="55" applyFont="1" applyFill="1" applyAlignment="1">
      <alignment horizontal="center"/>
      <protection/>
    </xf>
    <xf numFmtId="4" fontId="3" fillId="32" borderId="0" xfId="55" applyNumberFormat="1" applyFont="1" applyFill="1">
      <alignment/>
      <protection/>
    </xf>
    <xf numFmtId="1" fontId="3" fillId="32" borderId="0" xfId="55" applyNumberFormat="1" applyFont="1" applyFill="1">
      <alignment/>
      <protection/>
    </xf>
    <xf numFmtId="1" fontId="10" fillId="32" borderId="0" xfId="55" applyNumberFormat="1" applyFont="1" applyFill="1">
      <alignment/>
      <protection/>
    </xf>
    <xf numFmtId="3" fontId="3" fillId="32" borderId="0" xfId="55" applyNumberFormat="1" applyFont="1" applyFill="1">
      <alignment/>
      <protection/>
    </xf>
    <xf numFmtId="0" fontId="3" fillId="32" borderId="0" xfId="77" applyFont="1" applyFill="1">
      <alignment/>
      <protection/>
    </xf>
    <xf numFmtId="0" fontId="3" fillId="32" borderId="0" xfId="77" applyFont="1" applyFill="1" applyAlignment="1">
      <alignment horizontal="center"/>
      <protection/>
    </xf>
    <xf numFmtId="0" fontId="10" fillId="32" borderId="10" xfId="0" applyFont="1" applyFill="1" applyBorder="1" applyAlignment="1">
      <alignment horizontal="center" vertical="center"/>
    </xf>
    <xf numFmtId="0" fontId="3" fillId="32" borderId="10" xfId="55" applyFont="1" applyFill="1" applyBorder="1" applyAlignment="1">
      <alignment horizontal="center" vertical="center" wrapText="1"/>
      <protection/>
    </xf>
    <xf numFmtId="4" fontId="3" fillId="32" borderId="26" xfId="55" applyNumberFormat="1" applyFont="1" applyFill="1" applyBorder="1" applyAlignment="1">
      <alignment horizontal="center"/>
      <protection/>
    </xf>
    <xf numFmtId="4" fontId="10" fillId="32" borderId="0" xfId="55" applyNumberFormat="1" applyFont="1" applyFill="1">
      <alignment/>
      <protection/>
    </xf>
    <xf numFmtId="0" fontId="3" fillId="32" borderId="0" xfId="61" applyFont="1" applyFill="1" applyBorder="1" applyAlignment="1">
      <alignment horizontal="left" vertical="center" wrapText="1"/>
      <protection/>
    </xf>
    <xf numFmtId="0" fontId="4" fillId="32" borderId="10" xfId="61" applyFont="1" applyFill="1" applyBorder="1" applyAlignment="1">
      <alignment horizontal="left" vertical="center" wrapText="1"/>
      <protection/>
    </xf>
    <xf numFmtId="202" fontId="4" fillId="32" borderId="10" xfId="61" applyNumberFormat="1" applyFont="1" applyFill="1" applyBorder="1" applyAlignment="1">
      <alignment horizontal="center" vertical="center" wrapText="1"/>
      <protection/>
    </xf>
    <xf numFmtId="4" fontId="3" fillId="32" borderId="0" xfId="61" applyNumberFormat="1" applyFont="1" applyFill="1" applyBorder="1" applyAlignment="1">
      <alignment horizontal="center" vertical="center"/>
      <protection/>
    </xf>
    <xf numFmtId="0" fontId="40" fillId="32" borderId="0" xfId="0" applyFont="1" applyFill="1" applyAlignment="1">
      <alignment/>
    </xf>
    <xf numFmtId="49" fontId="3" fillId="33" borderId="10" xfId="77" applyNumberFormat="1" applyFont="1" applyFill="1" applyBorder="1" applyAlignment="1">
      <alignment horizontal="center" vertical="center" wrapText="1"/>
      <protection/>
    </xf>
    <xf numFmtId="4" fontId="3" fillId="33" borderId="10" xfId="77" applyNumberFormat="1" applyFont="1" applyFill="1" applyBorder="1" applyAlignment="1">
      <alignment horizontal="center" vertical="center" wrapText="1"/>
      <protection/>
    </xf>
    <xf numFmtId="4" fontId="4" fillId="33" borderId="10" xfId="77" applyNumberFormat="1" applyFont="1" applyFill="1" applyBorder="1" applyAlignment="1">
      <alignment horizontal="center" vertical="center" wrapText="1"/>
      <protection/>
    </xf>
    <xf numFmtId="49" fontId="3" fillId="33" borderId="0" xfId="77" applyNumberFormat="1" applyFont="1" applyFill="1" applyBorder="1" applyAlignment="1">
      <alignment horizontal="center" vertical="center" wrapText="1"/>
      <protection/>
    </xf>
    <xf numFmtId="4" fontId="3" fillId="33" borderId="0" xfId="77" applyNumberFormat="1" applyFont="1" applyFill="1" applyBorder="1" applyAlignment="1">
      <alignment horizontal="center" wrapText="1"/>
      <protection/>
    </xf>
    <xf numFmtId="4" fontId="15" fillId="0" borderId="20" xfId="0" applyNumberFormat="1" applyFont="1" applyBorder="1" applyAlignment="1">
      <alignment wrapText="1"/>
    </xf>
    <xf numFmtId="0" fontId="2" fillId="32" borderId="0" xfId="0" applyFont="1" applyFill="1" applyAlignment="1">
      <alignment/>
    </xf>
    <xf numFmtId="49" fontId="2" fillId="32" borderId="0" xfId="0" applyNumberFormat="1" applyFont="1" applyFill="1" applyAlignment="1">
      <alignment horizontal="center"/>
    </xf>
    <xf numFmtId="3" fontId="2" fillId="32" borderId="0" xfId="0" applyNumberFormat="1" applyFont="1" applyFill="1" applyAlignment="1">
      <alignment horizontal="center" vertical="center"/>
    </xf>
    <xf numFmtId="3" fontId="2" fillId="32" borderId="0" xfId="0" applyNumberFormat="1" applyFont="1" applyFill="1" applyAlignment="1">
      <alignment horizontal="center"/>
    </xf>
    <xf numFmtId="49" fontId="23" fillId="32" borderId="10" xfId="0" applyNumberFormat="1" applyFont="1" applyFill="1" applyBorder="1" applyAlignment="1">
      <alignment horizontal="center" vertical="center" wrapText="1"/>
    </xf>
    <xf numFmtId="49" fontId="23" fillId="32" borderId="51" xfId="0" applyNumberFormat="1" applyFont="1" applyFill="1" applyBorder="1" applyAlignment="1">
      <alignment horizontal="center" vertical="center" wrapText="1"/>
    </xf>
    <xf numFmtId="3" fontId="23" fillId="32" borderId="51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/>
    </xf>
    <xf numFmtId="3" fontId="2" fillId="32" borderId="0" xfId="0" applyNumberFormat="1" applyFont="1" applyFill="1" applyAlignment="1">
      <alignment/>
    </xf>
    <xf numFmtId="49" fontId="23" fillId="32" borderId="10" xfId="0" applyNumberFormat="1" applyFont="1" applyFill="1" applyBorder="1" applyAlignment="1">
      <alignment horizontal="center" vertical="top" wrapText="1"/>
    </xf>
    <xf numFmtId="49" fontId="25" fillId="32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49" fontId="25" fillId="32" borderId="10" xfId="56" applyNumberFormat="1" applyFont="1" applyFill="1" applyBorder="1" applyAlignment="1">
      <alignment horizontal="center" vertical="top" wrapText="1"/>
      <protection/>
    </xf>
    <xf numFmtId="49" fontId="23" fillId="32" borderId="10" xfId="56" applyNumberFormat="1" applyFont="1" applyFill="1" applyBorder="1" applyAlignment="1">
      <alignment horizontal="center" vertical="center" wrapText="1"/>
      <protection/>
    </xf>
    <xf numFmtId="49" fontId="23" fillId="32" borderId="10" xfId="56" applyNumberFormat="1" applyFont="1" applyFill="1" applyBorder="1" applyAlignment="1">
      <alignment horizontal="center" vertical="top" wrapText="1"/>
      <protection/>
    </xf>
    <xf numFmtId="49" fontId="23" fillId="32" borderId="10" xfId="58" applyNumberFormat="1" applyFont="1" applyFill="1" applyBorder="1" applyAlignment="1">
      <alignment horizontal="center" vertical="center" wrapText="1"/>
      <protection/>
    </xf>
    <xf numFmtId="3" fontId="2" fillId="32" borderId="0" xfId="0" applyNumberFormat="1" applyFont="1" applyFill="1" applyBorder="1" applyAlignment="1">
      <alignment horizontal="center" vertical="center"/>
    </xf>
    <xf numFmtId="0" fontId="28" fillId="32" borderId="0" xfId="0" applyNumberFormat="1" applyFont="1" applyFill="1" applyBorder="1" applyAlignment="1">
      <alignment wrapText="1"/>
    </xf>
    <xf numFmtId="0" fontId="3" fillId="0" borderId="0" xfId="0" applyFont="1" applyAlignment="1">
      <alignment vertical="center"/>
    </xf>
    <xf numFmtId="3" fontId="2" fillId="32" borderId="2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217" fontId="4" fillId="0" borderId="0" xfId="0" applyNumberFormat="1" applyFont="1" applyBorder="1" applyAlignment="1">
      <alignment horizontal="center" vertical="center"/>
    </xf>
    <xf numFmtId="190" fontId="4" fillId="0" borderId="14" xfId="70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22" fillId="0" borderId="0" xfId="0" applyFont="1" applyAlignment="1">
      <alignment/>
    </xf>
    <xf numFmtId="4" fontId="5" fillId="0" borderId="1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 applyProtection="1">
      <alignment horizontal="right" vertical="center"/>
      <protection locked="0"/>
    </xf>
    <xf numFmtId="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4" fillId="33" borderId="11" xfId="59" applyNumberFormat="1" applyFont="1" applyFill="1" applyBorder="1" applyAlignment="1">
      <alignment horizontal="left"/>
      <protection/>
    </xf>
    <xf numFmtId="2" fontId="107" fillId="32" borderId="11" xfId="59" applyNumberFormat="1" applyFont="1" applyFill="1" applyBorder="1" applyAlignment="1">
      <alignment horizontal="left"/>
      <protection/>
    </xf>
    <xf numFmtId="4" fontId="3" fillId="0" borderId="28" xfId="0" applyNumberFormat="1" applyFont="1" applyBorder="1" applyAlignment="1" applyProtection="1">
      <alignment/>
      <protection locked="0"/>
    </xf>
    <xf numFmtId="0" fontId="14" fillId="33" borderId="0" xfId="0" applyFont="1" applyFill="1" applyBorder="1" applyAlignment="1">
      <alignment/>
    </xf>
    <xf numFmtId="0" fontId="17" fillId="32" borderId="0" xfId="59" applyFont="1" applyFill="1" applyAlignment="1">
      <alignment horizontal="left"/>
      <protection/>
    </xf>
    <xf numFmtId="0" fontId="14" fillId="33" borderId="0" xfId="59" applyFont="1" applyFill="1" applyAlignment="1">
      <alignment horizontal="left"/>
      <protection/>
    </xf>
    <xf numFmtId="1" fontId="14" fillId="32" borderId="12" xfId="55" applyNumberFormat="1" applyFont="1" applyFill="1" applyBorder="1" applyAlignment="1">
      <alignment horizontal="center" vertical="center" wrapText="1"/>
      <protection/>
    </xf>
    <xf numFmtId="1" fontId="14" fillId="32" borderId="30" xfId="55" applyNumberFormat="1" applyFont="1" applyFill="1" applyBorder="1" applyAlignment="1">
      <alignment horizontal="center" vertical="center" wrapText="1"/>
      <protection/>
    </xf>
    <xf numFmtId="3" fontId="41" fillId="32" borderId="10" xfId="55" applyNumberFormat="1" applyFont="1" applyFill="1" applyBorder="1" applyAlignment="1">
      <alignment horizontal="center" vertical="center" wrapText="1"/>
      <protection/>
    </xf>
    <xf numFmtId="3" fontId="17" fillId="32" borderId="10" xfId="55" applyNumberFormat="1" applyFont="1" applyFill="1" applyBorder="1" applyAlignment="1">
      <alignment horizontal="center" vertical="center" wrapText="1"/>
      <protection/>
    </xf>
    <xf numFmtId="4" fontId="14" fillId="32" borderId="10" xfId="55" applyNumberFormat="1" applyFont="1" applyFill="1" applyBorder="1" applyAlignment="1">
      <alignment horizontal="center"/>
      <protection/>
    </xf>
    <xf numFmtId="4" fontId="14" fillId="32" borderId="11" xfId="55" applyNumberFormat="1" applyFont="1" applyFill="1" applyBorder="1" applyAlignment="1">
      <alignment horizontal="center"/>
      <protection/>
    </xf>
    <xf numFmtId="4" fontId="14" fillId="35" borderId="10" xfId="55" applyNumberFormat="1" applyFont="1" applyFill="1" applyBorder="1" applyAlignment="1">
      <alignment horizontal="center"/>
      <protection/>
    </xf>
    <xf numFmtId="0" fontId="14" fillId="33" borderId="0" xfId="0" applyFont="1" applyFill="1" applyAlignment="1">
      <alignment/>
    </xf>
    <xf numFmtId="4" fontId="17" fillId="35" borderId="0" xfId="0" applyNumberFormat="1" applyFont="1" applyFill="1" applyBorder="1" applyAlignment="1">
      <alignment/>
    </xf>
    <xf numFmtId="3" fontId="3" fillId="32" borderId="0" xfId="59" applyNumberFormat="1" applyFont="1" applyFill="1" applyBorder="1" applyAlignment="1">
      <alignment horizontal="left" vertical="center"/>
      <protection/>
    </xf>
    <xf numFmtId="9" fontId="4" fillId="0" borderId="35" xfId="70" applyNumberFormat="1" applyFont="1" applyBorder="1" applyAlignment="1">
      <alignment horizontal="center" vertical="center" wrapText="1"/>
      <protection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1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4" fontId="3" fillId="33" borderId="10" xfId="77" applyNumberFormat="1" applyFont="1" applyFill="1" applyBorder="1" applyAlignment="1">
      <alignment horizontal="right"/>
      <protection/>
    </xf>
    <xf numFmtId="4" fontId="3" fillId="33" borderId="26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0" xfId="0" applyNumberFormat="1" applyFont="1" applyBorder="1" applyAlignment="1">
      <alignment wrapText="1"/>
    </xf>
    <xf numFmtId="217" fontId="3" fillId="0" borderId="10" xfId="0" applyNumberFormat="1" applyFont="1" applyBorder="1" applyAlignment="1" applyProtection="1">
      <alignment horizontal="center" vertical="center" wrapText="1"/>
      <protection locked="0"/>
    </xf>
    <xf numFmtId="2" fontId="3" fillId="0" borderId="14" xfId="0" applyNumberFormat="1" applyFont="1" applyBorder="1" applyAlignment="1" applyProtection="1">
      <alignment vertical="center" wrapText="1"/>
      <protection/>
    </xf>
    <xf numFmtId="2" fontId="3" fillId="0" borderId="14" xfId="0" applyNumberFormat="1" applyFont="1" applyBorder="1" applyAlignment="1" applyProtection="1">
      <alignment wrapText="1"/>
      <protection locked="0"/>
    </xf>
    <xf numFmtId="4" fontId="4" fillId="0" borderId="1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217" fontId="3" fillId="0" borderId="21" xfId="0" applyNumberFormat="1" applyFont="1" applyBorder="1" applyAlignment="1">
      <alignment/>
    </xf>
    <xf numFmtId="217" fontId="3" fillId="0" borderId="14" xfId="0" applyNumberFormat="1" applyFont="1" applyBorder="1" applyAlignment="1" applyProtection="1">
      <alignment/>
      <protection locked="0"/>
    </xf>
    <xf numFmtId="217" fontId="4" fillId="0" borderId="14" xfId="0" applyNumberFormat="1" applyFont="1" applyBorder="1" applyAlignment="1">
      <alignment/>
    </xf>
    <xf numFmtId="203" fontId="3" fillId="0" borderId="10" xfId="65" applyNumberFormat="1" applyFont="1" applyFill="1" applyBorder="1" applyAlignment="1" applyProtection="1">
      <alignment horizontal="right" wrapText="1"/>
      <protection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217" fontId="3" fillId="0" borderId="14" xfId="0" applyNumberFormat="1" applyFont="1" applyBorder="1" applyAlignment="1">
      <alignment/>
    </xf>
    <xf numFmtId="217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203" fontId="3" fillId="0" borderId="0" xfId="65" applyNumberFormat="1" applyFont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49" fontId="3" fillId="0" borderId="10" xfId="0" applyNumberFormat="1" applyFont="1" applyBorder="1" applyAlignment="1" applyProtection="1">
      <alignment vertical="top" wrapText="1"/>
      <protection locked="0"/>
    </xf>
    <xf numFmtId="180" fontId="3" fillId="0" borderId="10" xfId="0" applyNumberFormat="1" applyFont="1" applyBorder="1" applyAlignment="1" applyProtection="1">
      <alignment horizontal="center" vertical="top" wrapText="1"/>
      <protection locked="0"/>
    </xf>
    <xf numFmtId="2" fontId="3" fillId="0" borderId="14" xfId="0" applyNumberFormat="1" applyFont="1" applyBorder="1" applyAlignment="1" applyProtection="1">
      <alignment vertical="top" wrapText="1"/>
      <protection locked="0"/>
    </xf>
    <xf numFmtId="190" fontId="3" fillId="0" borderId="10" xfId="0" applyNumberFormat="1" applyFont="1" applyBorder="1" applyAlignment="1" applyProtection="1">
      <alignment horizontal="center"/>
      <protection locked="0"/>
    </xf>
    <xf numFmtId="0" fontId="3" fillId="33" borderId="30" xfId="0" applyFont="1" applyFill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/>
    </xf>
    <xf numFmtId="0" fontId="113" fillId="0" borderId="0" xfId="0" applyFont="1" applyAlignment="1">
      <alignment/>
    </xf>
    <xf numFmtId="0" fontId="5" fillId="33" borderId="0" xfId="0" applyFont="1" applyFill="1" applyAlignment="1">
      <alignment horizontal="center" wrapText="1"/>
    </xf>
    <xf numFmtId="217" fontId="3" fillId="0" borderId="21" xfId="0" applyNumberFormat="1" applyFont="1" applyBorder="1" applyAlignment="1">
      <alignment horizontal="right"/>
    </xf>
    <xf numFmtId="4" fontId="3" fillId="0" borderId="14" xfId="0" applyNumberFormat="1" applyFont="1" applyBorder="1" applyAlignment="1" applyProtection="1">
      <alignment horizontal="right"/>
      <protection locked="0"/>
    </xf>
    <xf numFmtId="0" fontId="102" fillId="33" borderId="32" xfId="70" applyFont="1" applyFill="1" applyBorder="1" applyAlignment="1">
      <alignment horizontal="left"/>
      <protection/>
    </xf>
    <xf numFmtId="9" fontId="3" fillId="33" borderId="33" xfId="70" applyNumberFormat="1" applyFont="1" applyFill="1" applyBorder="1">
      <alignment/>
      <protection/>
    </xf>
    <xf numFmtId="1" fontId="23" fillId="33" borderId="12" xfId="0" applyNumberFormat="1" applyFont="1" applyFill="1" applyBorder="1" applyAlignment="1">
      <alignment horizontal="center" vertical="center"/>
    </xf>
    <xf numFmtId="1" fontId="23" fillId="33" borderId="12" xfId="59" applyNumberFormat="1" applyFont="1" applyFill="1" applyBorder="1" applyAlignment="1">
      <alignment horizontal="center" vertical="center"/>
      <protection/>
    </xf>
    <xf numFmtId="1" fontId="14" fillId="32" borderId="10" xfId="59" applyNumberFormat="1" applyFont="1" applyFill="1" applyBorder="1" applyAlignment="1">
      <alignment horizontal="center" vertical="center" wrapText="1"/>
      <protection/>
    </xf>
    <xf numFmtId="1" fontId="23" fillId="33" borderId="10" xfId="60" applyNumberFormat="1" applyFont="1" applyFill="1" applyBorder="1" applyAlignment="1">
      <alignment horizontal="center"/>
      <protection/>
    </xf>
    <xf numFmtId="1" fontId="23" fillId="34" borderId="10" xfId="60" applyNumberFormat="1" applyFont="1" applyFill="1" applyBorder="1">
      <alignment/>
      <protection/>
    </xf>
    <xf numFmtId="4" fontId="14" fillId="34" borderId="10" xfId="60" applyNumberFormat="1" applyFont="1" applyFill="1" applyBorder="1" applyAlignment="1">
      <alignment horizontal="center"/>
      <protection/>
    </xf>
    <xf numFmtId="1" fontId="25" fillId="33" borderId="10" xfId="60" applyNumberFormat="1" applyFont="1" applyFill="1" applyBorder="1">
      <alignment/>
      <protection/>
    </xf>
    <xf numFmtId="1" fontId="25" fillId="32" borderId="13" xfId="60" applyNumberFormat="1" applyFont="1" applyFill="1" applyBorder="1" applyAlignment="1">
      <alignment/>
      <protection/>
    </xf>
    <xf numFmtId="1" fontId="25" fillId="32" borderId="10" xfId="60" applyNumberFormat="1" applyFont="1" applyFill="1" applyBorder="1" applyAlignment="1">
      <alignment/>
      <protection/>
    </xf>
    <xf numFmtId="1" fontId="25" fillId="32" borderId="26" xfId="60" applyNumberFormat="1" applyFont="1" applyFill="1" applyBorder="1" applyAlignment="1">
      <alignment/>
      <protection/>
    </xf>
    <xf numFmtId="2" fontId="25" fillId="32" borderId="10" xfId="60" applyNumberFormat="1" applyFont="1" applyFill="1" applyBorder="1" applyAlignment="1">
      <alignment horizontal="center"/>
      <protection/>
    </xf>
    <xf numFmtId="4" fontId="25" fillId="32" borderId="10" xfId="55" applyNumberFormat="1" applyFont="1" applyFill="1" applyBorder="1" applyAlignment="1">
      <alignment horizontal="center"/>
      <protection/>
    </xf>
    <xf numFmtId="1" fontId="25" fillId="33" borderId="0" xfId="60" applyNumberFormat="1" applyFont="1" applyFill="1" applyBorder="1" applyAlignment="1">
      <alignment horizontal="left" vertical="center"/>
      <protection/>
    </xf>
    <xf numFmtId="1" fontId="25" fillId="33" borderId="0" xfId="60" applyNumberFormat="1" applyFont="1" applyFill="1" applyBorder="1">
      <alignment/>
      <protection/>
    </xf>
    <xf numFmtId="4" fontId="25" fillId="33" borderId="0" xfId="0" applyNumberFormat="1" applyFont="1" applyFill="1" applyBorder="1" applyAlignment="1">
      <alignment/>
    </xf>
    <xf numFmtId="4" fontId="25" fillId="33" borderId="0" xfId="60" applyNumberFormat="1" applyFont="1" applyFill="1" applyBorder="1">
      <alignment/>
      <protection/>
    </xf>
    <xf numFmtId="4" fontId="23" fillId="33" borderId="0" xfId="0" applyNumberFormat="1" applyFont="1" applyFill="1" applyBorder="1" applyAlignment="1">
      <alignment/>
    </xf>
    <xf numFmtId="1" fontId="14" fillId="32" borderId="10" xfId="55" applyNumberFormat="1" applyFont="1" applyFill="1" applyBorder="1" applyAlignment="1">
      <alignment horizontal="center" vertical="center" wrapText="1"/>
      <protection/>
    </xf>
    <xf numFmtId="1" fontId="23" fillId="33" borderId="13" xfId="60" applyNumberFormat="1" applyFont="1" applyFill="1" applyBorder="1" applyAlignment="1">
      <alignment horizontal="left"/>
      <protection/>
    </xf>
    <xf numFmtId="1" fontId="23" fillId="33" borderId="10" xfId="60" applyNumberFormat="1" applyFont="1" applyFill="1" applyBorder="1">
      <alignment/>
      <protection/>
    </xf>
    <xf numFmtId="217" fontId="3" fillId="0" borderId="10" xfId="0" applyNumberFormat="1" applyFont="1" applyBorder="1" applyAlignment="1">
      <alignment wrapText="1"/>
    </xf>
    <xf numFmtId="217" fontId="3" fillId="0" borderId="21" xfId="0" applyNumberFormat="1" applyFont="1" applyBorder="1" applyAlignment="1">
      <alignment wrapText="1"/>
    </xf>
    <xf numFmtId="217" fontId="3" fillId="0" borderId="14" xfId="0" applyNumberFormat="1" applyFont="1" applyBorder="1" applyAlignment="1" applyProtection="1">
      <alignment wrapText="1"/>
      <protection locked="0"/>
    </xf>
    <xf numFmtId="217" fontId="4" fillId="0" borderId="14" xfId="0" applyNumberFormat="1" applyFont="1" applyBorder="1" applyAlignment="1">
      <alignment wrapText="1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 applyProtection="1">
      <alignment vertical="center" wrapText="1"/>
      <protection locked="0"/>
    </xf>
    <xf numFmtId="1" fontId="17" fillId="32" borderId="12" xfId="59" applyNumberFormat="1" applyFont="1" applyFill="1" applyBorder="1" applyAlignment="1">
      <alignment horizontal="center" vertical="center" wrapText="1"/>
      <protection/>
    </xf>
    <xf numFmtId="4" fontId="23" fillId="33" borderId="10" xfId="0" applyNumberFormat="1" applyFont="1" applyFill="1" applyBorder="1" applyAlignment="1">
      <alignment/>
    </xf>
    <xf numFmtId="4" fontId="14" fillId="34" borderId="10" xfId="55" applyNumberFormat="1" applyFont="1" applyFill="1" applyBorder="1" applyAlignment="1">
      <alignment horizontal="center"/>
      <protection/>
    </xf>
    <xf numFmtId="4" fontId="14" fillId="34" borderId="10" xfId="59" applyNumberFormat="1" applyFont="1" applyFill="1" applyBorder="1" applyAlignment="1">
      <alignment horizontal="center"/>
      <protection/>
    </xf>
    <xf numFmtId="1" fontId="10" fillId="32" borderId="0" xfId="55" applyNumberFormat="1" applyFont="1" applyFill="1" applyBorder="1" applyAlignment="1">
      <alignment horizontal="center" wrapText="1"/>
      <protection/>
    </xf>
    <xf numFmtId="3" fontId="17" fillId="32" borderId="0" xfId="55" applyNumberFormat="1" applyFont="1" applyFill="1" applyBorder="1" applyAlignment="1">
      <alignment horizontal="center" vertical="center" wrapText="1"/>
      <protection/>
    </xf>
    <xf numFmtId="4" fontId="14" fillId="32" borderId="0" xfId="55" applyNumberFormat="1" applyFont="1" applyFill="1" applyBorder="1" applyAlignment="1">
      <alignment horizontal="center"/>
      <protection/>
    </xf>
    <xf numFmtId="4" fontId="14" fillId="33" borderId="0" xfId="55" applyNumberFormat="1" applyFont="1" applyFill="1" applyBorder="1" applyAlignment="1">
      <alignment horizontal="center"/>
      <protection/>
    </xf>
    <xf numFmtId="4" fontId="3" fillId="0" borderId="12" xfId="0" applyNumberFormat="1" applyFont="1" applyBorder="1" applyAlignment="1" applyProtection="1">
      <alignment/>
      <protection locked="0"/>
    </xf>
    <xf numFmtId="1" fontId="23" fillId="33" borderId="11" xfId="60" applyNumberFormat="1" applyFont="1" applyFill="1" applyBorder="1" applyAlignment="1">
      <alignment horizontal="left" vertical="center"/>
      <protection/>
    </xf>
    <xf numFmtId="3" fontId="32" fillId="33" borderId="0" xfId="0" applyNumberFormat="1" applyFont="1" applyFill="1" applyAlignment="1">
      <alignment wrapText="1"/>
    </xf>
    <xf numFmtId="0" fontId="14" fillId="32" borderId="0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left" vertical="center" wrapText="1"/>
    </xf>
    <xf numFmtId="4" fontId="3" fillId="33" borderId="26" xfId="0" applyNumberFormat="1" applyFont="1" applyFill="1" applyBorder="1" applyAlignment="1">
      <alignment horizontal="left" vertical="center" wrapText="1"/>
    </xf>
    <xf numFmtId="203" fontId="114" fillId="0" borderId="0" xfId="65" applyNumberFormat="1" applyFont="1" applyAlignment="1">
      <alignment vertical="center" wrapText="1"/>
      <protection/>
    </xf>
    <xf numFmtId="0" fontId="115" fillId="0" borderId="0" xfId="62" applyFont="1">
      <alignment/>
      <protection/>
    </xf>
    <xf numFmtId="0" fontId="116" fillId="0" borderId="0" xfId="62" applyFont="1">
      <alignment/>
      <protection/>
    </xf>
    <xf numFmtId="0" fontId="115" fillId="0" borderId="0" xfId="63" applyFont="1">
      <alignment/>
      <protection/>
    </xf>
    <xf numFmtId="0" fontId="117" fillId="0" borderId="0" xfId="65" applyFont="1" applyAlignment="1">
      <alignment horizontal="center" vertical="center" wrapText="1"/>
      <protection/>
    </xf>
    <xf numFmtId="203" fontId="114" fillId="0" borderId="0" xfId="65" applyNumberFormat="1" applyFont="1" applyFill="1" applyAlignment="1">
      <alignment vertical="center" wrapText="1"/>
      <protection/>
    </xf>
    <xf numFmtId="2" fontId="117" fillId="0" borderId="10" xfId="65" applyNumberFormat="1" applyFont="1" applyFill="1" applyBorder="1" applyAlignment="1" applyProtection="1">
      <alignment horizontal="center" vertical="center" wrapText="1"/>
      <protection/>
    </xf>
    <xf numFmtId="0" fontId="115" fillId="0" borderId="10" xfId="65" applyFont="1" applyFill="1" applyBorder="1" applyAlignment="1" applyProtection="1">
      <alignment horizontal="center" vertical="center" wrapText="1"/>
      <protection/>
    </xf>
    <xf numFmtId="203" fontId="117" fillId="0" borderId="10" xfId="65" applyNumberFormat="1" applyFont="1" applyFill="1" applyBorder="1" applyAlignment="1" applyProtection="1">
      <alignment horizontal="right" wrapText="1"/>
      <protection/>
    </xf>
    <xf numFmtId="3" fontId="118" fillId="0" borderId="10" xfId="65" applyNumberFormat="1" applyFont="1" applyBorder="1" applyAlignment="1" applyProtection="1">
      <alignment horizontal="right" wrapText="1"/>
      <protection locked="0"/>
    </xf>
    <xf numFmtId="3" fontId="119" fillId="0" borderId="10" xfId="65" applyNumberFormat="1" applyFont="1" applyBorder="1" applyAlignment="1" applyProtection="1">
      <alignment horizontal="right" wrapText="1"/>
      <protection locked="0"/>
    </xf>
    <xf numFmtId="3" fontId="118" fillId="0" borderId="0" xfId="65" applyNumberFormat="1" applyFont="1" applyBorder="1" applyAlignment="1" applyProtection="1">
      <alignment horizontal="right" wrapText="1"/>
      <protection locked="0"/>
    </xf>
    <xf numFmtId="203" fontId="115" fillId="0" borderId="0" xfId="62" applyNumberFormat="1" applyFont="1" applyProtection="1">
      <alignment/>
      <protection locked="0"/>
    </xf>
    <xf numFmtId="203" fontId="115" fillId="0" borderId="0" xfId="65" applyNumberFormat="1" applyFont="1" applyAlignment="1">
      <alignment vertical="center" wrapText="1"/>
      <protection/>
    </xf>
    <xf numFmtId="0" fontId="115" fillId="0" borderId="0" xfId="65" applyFont="1">
      <alignment/>
      <protection/>
    </xf>
    <xf numFmtId="49" fontId="3" fillId="33" borderId="10" xfId="0" applyNumberFormat="1" applyFont="1" applyFill="1" applyBorder="1" applyAlignment="1" applyProtection="1">
      <alignment vertical="top" wrapText="1"/>
      <protection locked="0"/>
    </xf>
    <xf numFmtId="3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180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3" fontId="3" fillId="33" borderId="10" xfId="0" applyNumberFormat="1" applyFont="1" applyFill="1" applyBorder="1" applyAlignment="1" applyProtection="1">
      <alignment horizontal="center" wrapText="1"/>
      <protection locked="0"/>
    </xf>
    <xf numFmtId="217" fontId="4" fillId="0" borderId="10" xfId="0" applyNumberFormat="1" applyFont="1" applyBorder="1" applyAlignment="1">
      <alignment horizontal="right"/>
    </xf>
    <xf numFmtId="0" fontId="3" fillId="33" borderId="10" xfId="77" applyFont="1" applyFill="1" applyBorder="1" applyAlignment="1">
      <alignment horizontal="right"/>
      <protection/>
    </xf>
    <xf numFmtId="0" fontId="3" fillId="0" borderId="0" xfId="66" applyFont="1" applyBorder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203" fontId="3" fillId="0" borderId="0" xfId="65" applyNumberFormat="1" applyFont="1" applyAlignment="1">
      <alignment vertical="center" wrapText="1"/>
      <protection/>
    </xf>
    <xf numFmtId="202" fontId="3" fillId="0" borderId="0" xfId="65" applyNumberFormat="1" applyFont="1">
      <alignment/>
      <protection/>
    </xf>
    <xf numFmtId="203" fontId="103" fillId="0" borderId="0" xfId="65" applyNumberFormat="1" applyFont="1" applyBorder="1" applyAlignment="1">
      <alignment horizontal="right"/>
      <protection/>
    </xf>
    <xf numFmtId="2" fontId="3" fillId="0" borderId="10" xfId="65" applyNumberFormat="1" applyFont="1" applyBorder="1" applyAlignment="1" applyProtection="1">
      <alignment horizontal="center" vertical="center" wrapText="1"/>
      <protection/>
    </xf>
    <xf numFmtId="2" fontId="3" fillId="0" borderId="10" xfId="65" applyNumberFormat="1" applyFont="1" applyBorder="1" applyAlignment="1" applyProtection="1">
      <alignment horizontal="center" vertical="center" wrapText="1"/>
      <protection locked="0"/>
    </xf>
    <xf numFmtId="2" fontId="3" fillId="0" borderId="11" xfId="65" applyNumberFormat="1" applyFont="1" applyBorder="1" applyAlignment="1" applyProtection="1">
      <alignment horizontal="center" vertical="center" wrapText="1"/>
      <protection locked="0"/>
    </xf>
    <xf numFmtId="2" fontId="3" fillId="0" borderId="10" xfId="65" applyNumberFormat="1" applyFont="1" applyFill="1" applyBorder="1" applyAlignment="1" applyProtection="1">
      <alignment horizontal="center" vertical="center" wrapText="1"/>
      <protection/>
    </xf>
    <xf numFmtId="2" fontId="3" fillId="0" borderId="10" xfId="65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65" applyNumberFormat="1" applyFont="1" applyBorder="1" applyAlignment="1" applyProtection="1">
      <alignment vertical="center" wrapText="1"/>
      <protection locked="0"/>
    </xf>
    <xf numFmtId="0" fontId="103" fillId="0" borderId="10" xfId="65" applyFont="1" applyFill="1" applyBorder="1" applyAlignment="1" applyProtection="1">
      <alignment horizontal="center" vertical="center" wrapText="1"/>
      <protection/>
    </xf>
    <xf numFmtId="0" fontId="3" fillId="33" borderId="10" xfId="65" applyFont="1" applyFill="1" applyBorder="1" applyAlignment="1" applyProtection="1">
      <alignment horizontal="left" vertical="center" wrapText="1"/>
      <protection/>
    </xf>
    <xf numFmtId="202" fontId="3" fillId="33" borderId="10" xfId="65" applyNumberFormat="1" applyFont="1" applyFill="1" applyBorder="1" applyAlignment="1" applyProtection="1">
      <alignment horizontal="right" wrapText="1"/>
      <protection/>
    </xf>
    <xf numFmtId="198" fontId="14" fillId="0" borderId="10" xfId="65" applyNumberFormat="1" applyFont="1" applyFill="1" applyBorder="1" applyAlignment="1" applyProtection="1">
      <alignment horizontal="right" wrapText="1"/>
      <protection/>
    </xf>
    <xf numFmtId="0" fontId="77" fillId="33" borderId="0" xfId="0" applyFont="1" applyFill="1" applyAlignment="1">
      <alignment/>
    </xf>
    <xf numFmtId="0" fontId="3" fillId="33" borderId="52" xfId="0" applyFont="1" applyFill="1" applyBorder="1" applyAlignment="1">
      <alignment vertical="top" wrapText="1"/>
    </xf>
    <xf numFmtId="49" fontId="3" fillId="33" borderId="53" xfId="0" applyNumberFormat="1" applyFont="1" applyFill="1" applyBorder="1" applyAlignment="1">
      <alignment horizontal="center" vertical="top"/>
    </xf>
    <xf numFmtId="0" fontId="3" fillId="33" borderId="54" xfId="0" applyFont="1" applyFill="1" applyBorder="1" applyAlignment="1">
      <alignment horizontal="center" vertical="top"/>
    </xf>
    <xf numFmtId="203" fontId="3" fillId="33" borderId="10" xfId="65" applyNumberFormat="1" applyFont="1" applyFill="1" applyBorder="1" applyAlignment="1" applyProtection="1">
      <alignment horizontal="right" wrapText="1"/>
      <protection/>
    </xf>
    <xf numFmtId="0" fontId="3" fillId="33" borderId="53" xfId="0" applyFont="1" applyFill="1" applyBorder="1" applyAlignment="1">
      <alignment horizontal="center" vertical="top"/>
    </xf>
    <xf numFmtId="4" fontId="3" fillId="33" borderId="10" xfId="65" applyNumberFormat="1" applyFont="1" applyFill="1" applyBorder="1" applyAlignment="1" applyProtection="1">
      <alignment horizontal="right" wrapText="1"/>
      <protection/>
    </xf>
    <xf numFmtId="3" fontId="3" fillId="33" borderId="10" xfId="65" applyNumberFormat="1" applyFont="1" applyFill="1" applyBorder="1" applyAlignment="1" applyProtection="1">
      <alignment horizontal="right" wrapText="1"/>
      <protection locked="0"/>
    </xf>
    <xf numFmtId="0" fontId="3" fillId="33" borderId="10" xfId="62" applyFont="1" applyFill="1" applyBorder="1">
      <alignment/>
      <protection/>
    </xf>
    <xf numFmtId="202" fontId="3" fillId="33" borderId="10" xfId="65" applyNumberFormat="1" applyFont="1" applyFill="1" applyBorder="1" applyAlignment="1" applyProtection="1">
      <alignment horizontal="right" wrapText="1"/>
      <protection locked="0"/>
    </xf>
    <xf numFmtId="4" fontId="3" fillId="33" borderId="10" xfId="65" applyNumberFormat="1" applyFont="1" applyFill="1" applyBorder="1" applyAlignment="1" applyProtection="1">
      <alignment horizontal="right" wrapText="1"/>
      <protection locked="0"/>
    </xf>
    <xf numFmtId="0" fontId="3" fillId="33" borderId="55" xfId="0" applyFont="1" applyFill="1" applyBorder="1" applyAlignment="1">
      <alignment vertical="top" wrapText="1"/>
    </xf>
    <xf numFmtId="0" fontId="3" fillId="33" borderId="56" xfId="0" applyFont="1" applyFill="1" applyBorder="1" applyAlignment="1">
      <alignment horizontal="center" vertical="top"/>
    </xf>
    <xf numFmtId="0" fontId="3" fillId="33" borderId="57" xfId="0" applyFont="1" applyFill="1" applyBorder="1" applyAlignment="1">
      <alignment horizontal="center" vertical="top"/>
    </xf>
    <xf numFmtId="3" fontId="3" fillId="33" borderId="12" xfId="65" applyNumberFormat="1" applyFont="1" applyFill="1" applyBorder="1" applyAlignment="1" applyProtection="1">
      <alignment horizontal="right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65" applyFont="1" applyBorder="1" applyAlignment="1" applyProtection="1">
      <alignment horizontal="center" vertical="center" wrapText="1"/>
      <protection/>
    </xf>
    <xf numFmtId="3" fontId="4" fillId="0" borderId="10" xfId="65" applyNumberFormat="1" applyFont="1" applyBorder="1" applyAlignment="1" applyProtection="1">
      <alignment horizontal="right" wrapText="1"/>
      <protection locked="0"/>
    </xf>
    <xf numFmtId="0" fontId="3" fillId="0" borderId="0" xfId="62" applyFont="1" applyAlignment="1" applyProtection="1">
      <alignment horizontal="left"/>
      <protection/>
    </xf>
    <xf numFmtId="0" fontId="3" fillId="0" borderId="0" xfId="62" applyFont="1" applyAlignment="1" applyProtection="1">
      <alignment horizontal="right"/>
      <protection/>
    </xf>
    <xf numFmtId="218" fontId="3" fillId="33" borderId="10" xfId="65" applyNumberFormat="1" applyFont="1" applyFill="1" applyBorder="1" applyAlignment="1" applyProtection="1">
      <alignment horizontal="right" wrapText="1"/>
      <protection/>
    </xf>
    <xf numFmtId="202" fontId="114" fillId="0" borderId="0" xfId="65" applyNumberFormat="1" applyFont="1" applyFill="1" applyAlignment="1">
      <alignment vertical="center" wrapText="1"/>
      <protection/>
    </xf>
    <xf numFmtId="4" fontId="119" fillId="0" borderId="10" xfId="65" applyNumberFormat="1" applyFont="1" applyBorder="1" applyAlignment="1" applyProtection="1">
      <alignment horizontal="right" wrapText="1"/>
      <protection locked="0"/>
    </xf>
    <xf numFmtId="4" fontId="14" fillId="0" borderId="10" xfId="65" applyNumberFormat="1" applyFont="1" applyBorder="1" applyAlignment="1" applyProtection="1">
      <alignment horizontal="right" wrapText="1"/>
      <protection locked="0"/>
    </xf>
    <xf numFmtId="0" fontId="3" fillId="33" borderId="11" xfId="0" applyFont="1" applyFill="1" applyBorder="1" applyAlignment="1" applyProtection="1">
      <alignment horizontal="left"/>
      <protection locked="0"/>
    </xf>
    <xf numFmtId="0" fontId="3" fillId="33" borderId="13" xfId="0" applyFont="1" applyFill="1" applyBorder="1" applyAlignment="1" applyProtection="1">
      <alignment horizontal="left"/>
      <protection locked="0"/>
    </xf>
    <xf numFmtId="3" fontId="3" fillId="33" borderId="10" xfId="0" applyNumberFormat="1" applyFont="1" applyFill="1" applyBorder="1" applyAlignment="1" applyProtection="1">
      <alignment horizontal="center"/>
      <protection locked="0"/>
    </xf>
    <xf numFmtId="3" fontId="3" fillId="33" borderId="10" xfId="0" applyNumberFormat="1" applyFont="1" applyFill="1" applyBorder="1" applyAlignment="1" applyProtection="1">
      <alignment horizontal="right" vertical="center"/>
      <protection locked="0"/>
    </xf>
    <xf numFmtId="4" fontId="3" fillId="33" borderId="10" xfId="0" applyNumberFormat="1" applyFont="1" applyFill="1" applyBorder="1" applyAlignment="1" applyProtection="1">
      <alignment/>
      <protection locked="0"/>
    </xf>
    <xf numFmtId="217" fontId="4" fillId="0" borderId="0" xfId="0" applyNumberFormat="1" applyFont="1" applyBorder="1" applyAlignment="1">
      <alignment/>
    </xf>
    <xf numFmtId="180" fontId="3" fillId="0" borderId="10" xfId="0" applyNumberFormat="1" applyFont="1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217" fontId="3" fillId="34" borderId="21" xfId="0" applyNumberFormat="1" applyFont="1" applyFill="1" applyBorder="1" applyAlignment="1">
      <alignment/>
    </xf>
    <xf numFmtId="0" fontId="0" fillId="34" borderId="0" xfId="0" applyFill="1" applyAlignment="1">
      <alignment/>
    </xf>
    <xf numFmtId="49" fontId="23" fillId="0" borderId="10" xfId="0" applyNumberFormat="1" applyFont="1" applyBorder="1" applyAlignment="1">
      <alignment horizontal="left"/>
    </xf>
    <xf numFmtId="217" fontId="23" fillId="0" borderId="10" xfId="0" applyNumberFormat="1" applyFont="1" applyBorder="1" applyAlignment="1">
      <alignment horizontal="right"/>
    </xf>
    <xf numFmtId="49" fontId="25" fillId="0" borderId="10" xfId="0" applyNumberFormat="1" applyFont="1" applyBorder="1" applyAlignment="1">
      <alignment horizontal="left"/>
    </xf>
    <xf numFmtId="217" fontId="120" fillId="0" borderId="10" xfId="0" applyNumberFormat="1" applyFont="1" applyBorder="1" applyAlignment="1">
      <alignment horizontal="right"/>
    </xf>
    <xf numFmtId="0" fontId="23" fillId="0" borderId="10" xfId="0" applyNumberFormat="1" applyFont="1" applyBorder="1" applyAlignment="1">
      <alignment horizontal="left"/>
    </xf>
    <xf numFmtId="217" fontId="23" fillId="33" borderId="10" xfId="0" applyNumberFormat="1" applyFont="1" applyFill="1" applyBorder="1" applyAlignment="1">
      <alignment horizontal="right"/>
    </xf>
    <xf numFmtId="0" fontId="23" fillId="0" borderId="10" xfId="0" applyNumberFormat="1" applyFont="1" applyBorder="1" applyAlignment="1">
      <alignment horizontal="left" wrapText="1"/>
    </xf>
    <xf numFmtId="217" fontId="25" fillId="33" borderId="10" xfId="0" applyNumberFormat="1" applyFont="1" applyFill="1" applyBorder="1" applyAlignment="1">
      <alignment horizontal="right"/>
    </xf>
    <xf numFmtId="4" fontId="106" fillId="0" borderId="10" xfId="0" applyNumberFormat="1" applyFont="1" applyBorder="1" applyAlignment="1">
      <alignment horizontal="right"/>
    </xf>
    <xf numFmtId="0" fontId="106" fillId="0" borderId="10" xfId="0" applyNumberFormat="1" applyFont="1" applyBorder="1" applyAlignment="1">
      <alignment horizontal="right"/>
    </xf>
    <xf numFmtId="217" fontId="106" fillId="0" borderId="10" xfId="0" applyNumberFormat="1" applyFont="1" applyBorder="1" applyAlignment="1">
      <alignment horizontal="right"/>
    </xf>
    <xf numFmtId="217" fontId="23" fillId="0" borderId="11" xfId="0" applyNumberFormat="1" applyFont="1" applyBorder="1" applyAlignment="1">
      <alignment/>
    </xf>
    <xf numFmtId="217" fontId="23" fillId="0" borderId="13" xfId="0" applyNumberFormat="1" applyFont="1" applyBorder="1" applyAlignment="1">
      <alignment/>
    </xf>
    <xf numFmtId="217" fontId="23" fillId="0" borderId="26" xfId="0" applyNumberFormat="1" applyFont="1" applyBorder="1" applyAlignment="1">
      <alignment/>
    </xf>
    <xf numFmtId="217" fontId="23" fillId="0" borderId="10" xfId="0" applyNumberFormat="1" applyFont="1" applyBorder="1" applyAlignment="1">
      <alignment/>
    </xf>
    <xf numFmtId="217" fontId="23" fillId="0" borderId="10" xfId="0" applyNumberFormat="1" applyFont="1" applyBorder="1" applyAlignment="1">
      <alignment horizontal="center"/>
    </xf>
    <xf numFmtId="217" fontId="121" fillId="0" borderId="10" xfId="0" applyNumberFormat="1" applyFont="1" applyBorder="1" applyAlignment="1">
      <alignment horizontal="right"/>
    </xf>
    <xf numFmtId="217" fontId="106" fillId="33" borderId="10" xfId="0" applyNumberFormat="1" applyFont="1" applyFill="1" applyBorder="1" applyAlignment="1">
      <alignment horizontal="right"/>
    </xf>
    <xf numFmtId="217" fontId="25" fillId="0" borderId="10" xfId="0" applyNumberFormat="1" applyFont="1" applyBorder="1" applyAlignment="1">
      <alignment horizontal="right"/>
    </xf>
    <xf numFmtId="217" fontId="25" fillId="33" borderId="10" xfId="0" applyNumberFormat="1" applyFont="1" applyFill="1" applyBorder="1" applyAlignment="1">
      <alignment/>
    </xf>
    <xf numFmtId="217" fontId="106" fillId="33" borderId="10" xfId="0" applyNumberFormat="1" applyFont="1" applyFill="1" applyBorder="1" applyAlignment="1">
      <alignment/>
    </xf>
    <xf numFmtId="217" fontId="23" fillId="33" borderId="10" xfId="0" applyNumberFormat="1" applyFont="1" applyFill="1" applyBorder="1" applyAlignment="1">
      <alignment/>
    </xf>
    <xf numFmtId="217" fontId="106" fillId="0" borderId="10" xfId="0" applyNumberFormat="1" applyFont="1" applyBorder="1" applyAlignment="1">
      <alignment/>
    </xf>
    <xf numFmtId="217" fontId="25" fillId="0" borderId="10" xfId="0" applyNumberFormat="1" applyFont="1" applyBorder="1" applyAlignment="1">
      <alignment wrapText="1"/>
    </xf>
    <xf numFmtId="217" fontId="25" fillId="0" borderId="10" xfId="0" applyNumberFormat="1" applyFont="1" applyBorder="1" applyAlignment="1">
      <alignment/>
    </xf>
    <xf numFmtId="0" fontId="23" fillId="0" borderId="10" xfId="0" applyNumberFormat="1" applyFont="1" applyBorder="1" applyAlignment="1">
      <alignment horizontal="center" wrapText="1"/>
    </xf>
    <xf numFmtId="0" fontId="23" fillId="0" borderId="12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left" wrapText="1"/>
    </xf>
    <xf numFmtId="49" fontId="23" fillId="0" borderId="10" xfId="0" applyNumberFormat="1" applyFont="1" applyBorder="1" applyAlignment="1">
      <alignment horizontal="left" wrapText="1"/>
    </xf>
    <xf numFmtId="217" fontId="106" fillId="0" borderId="10" xfId="0" applyNumberFormat="1" applyFont="1" applyBorder="1" applyAlignment="1">
      <alignment horizontal="right" wrapText="1"/>
    </xf>
    <xf numFmtId="217" fontId="23" fillId="0" borderId="10" xfId="0" applyNumberFormat="1" applyFont="1" applyBorder="1" applyAlignment="1">
      <alignment horizontal="right" wrapText="1"/>
    </xf>
    <xf numFmtId="0" fontId="25" fillId="0" borderId="10" xfId="0" applyNumberFormat="1" applyFont="1" applyBorder="1" applyAlignment="1">
      <alignment horizontal="left"/>
    </xf>
    <xf numFmtId="0" fontId="25" fillId="0" borderId="10" xfId="0" applyNumberFormat="1" applyFont="1" applyBorder="1" applyAlignment="1">
      <alignment horizontal="left" wrapText="1"/>
    </xf>
    <xf numFmtId="0" fontId="23" fillId="0" borderId="0" xfId="0" applyNumberFormat="1" applyFont="1" applyBorder="1" applyAlignment="1">
      <alignment horizontal="center"/>
    </xf>
    <xf numFmtId="0" fontId="23" fillId="0" borderId="27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center"/>
    </xf>
    <xf numFmtId="0" fontId="23" fillId="0" borderId="58" xfId="0" applyNumberFormat="1" applyFont="1" applyBorder="1" applyAlignment="1">
      <alignment horizontal="center"/>
    </xf>
    <xf numFmtId="0" fontId="23" fillId="0" borderId="59" xfId="0" applyNumberFormat="1" applyFont="1" applyBorder="1" applyAlignment="1">
      <alignment horizontal="center"/>
    </xf>
    <xf numFmtId="0" fontId="23" fillId="0" borderId="6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left"/>
    </xf>
    <xf numFmtId="49" fontId="23" fillId="0" borderId="27" xfId="0" applyNumberFormat="1" applyFont="1" applyBorder="1" applyAlignment="1">
      <alignment horizontal="center"/>
    </xf>
    <xf numFmtId="49" fontId="23" fillId="0" borderId="27" xfId="0" applyNumberFormat="1" applyFont="1" applyBorder="1" applyAlignment="1">
      <alignment horizontal="left"/>
    </xf>
    <xf numFmtId="49" fontId="23" fillId="0" borderId="36" xfId="0" applyNumberFormat="1" applyFont="1" applyBorder="1" applyAlignment="1">
      <alignment horizontal="center"/>
    </xf>
    <xf numFmtId="49" fontId="23" fillId="0" borderId="37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49" fontId="23" fillId="0" borderId="61" xfId="0" applyNumberFormat="1" applyFont="1" applyBorder="1" applyAlignment="1">
      <alignment horizontal="center"/>
    </xf>
    <xf numFmtId="49" fontId="23" fillId="0" borderId="28" xfId="0" applyNumberFormat="1" applyFont="1" applyBorder="1" applyAlignment="1">
      <alignment horizontal="center"/>
    </xf>
    <xf numFmtId="49" fontId="23" fillId="0" borderId="62" xfId="0" applyNumberFormat="1" applyFont="1" applyBorder="1" applyAlignment="1">
      <alignment horizontal="center"/>
    </xf>
    <xf numFmtId="0" fontId="23" fillId="0" borderId="28" xfId="0" applyNumberFormat="1" applyFont="1" applyBorder="1" applyAlignment="1">
      <alignment horizontal="center"/>
    </xf>
    <xf numFmtId="0" fontId="23" fillId="0" borderId="63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49" fontId="23" fillId="0" borderId="29" xfId="0" applyNumberFormat="1" applyFont="1" applyBorder="1" applyAlignment="1">
      <alignment horizontal="center"/>
    </xf>
    <xf numFmtId="49" fontId="23" fillId="0" borderId="64" xfId="0" applyNumberFormat="1" applyFont="1" applyBorder="1" applyAlignment="1">
      <alignment horizontal="center"/>
    </xf>
    <xf numFmtId="0" fontId="25" fillId="0" borderId="27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23" fillId="0" borderId="65" xfId="0" applyNumberFormat="1" applyFont="1" applyBorder="1" applyAlignment="1">
      <alignment horizontal="center"/>
    </xf>
    <xf numFmtId="49" fontId="23" fillId="0" borderId="66" xfId="0" applyNumberFormat="1" applyFont="1" applyBorder="1" applyAlignment="1">
      <alignment horizontal="center"/>
    </xf>
    <xf numFmtId="49" fontId="23" fillId="0" borderId="59" xfId="0" applyNumberFormat="1" applyFont="1" applyBorder="1" applyAlignment="1">
      <alignment horizontal="center"/>
    </xf>
    <xf numFmtId="49" fontId="23" fillId="0" borderId="67" xfId="0" applyNumberFormat="1" applyFont="1" applyBorder="1" applyAlignment="1">
      <alignment horizontal="center"/>
    </xf>
    <xf numFmtId="0" fontId="23" fillId="0" borderId="30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63" xfId="0" applyBorder="1" applyAlignment="1">
      <alignment/>
    </xf>
    <xf numFmtId="0" fontId="23" fillId="0" borderId="31" xfId="0" applyNumberFormat="1" applyFont="1" applyBorder="1" applyAlignment="1">
      <alignment horizontal="center"/>
    </xf>
    <xf numFmtId="0" fontId="23" fillId="0" borderId="68" xfId="0" applyNumberFormat="1" applyFont="1" applyBorder="1" applyAlignment="1">
      <alignment horizontal="center"/>
    </xf>
    <xf numFmtId="0" fontId="23" fillId="0" borderId="31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3" fillId="0" borderId="68" xfId="0" applyNumberFormat="1" applyFont="1" applyBorder="1" applyAlignment="1">
      <alignment horizontal="center" vertical="center"/>
    </xf>
    <xf numFmtId="0" fontId="23" fillId="0" borderId="44" xfId="0" applyNumberFormat="1" applyFont="1" applyBorder="1" applyAlignment="1">
      <alignment horizontal="center"/>
    </xf>
    <xf numFmtId="0" fontId="23" fillId="0" borderId="69" xfId="0" applyNumberFormat="1" applyFont="1" applyBorder="1" applyAlignment="1">
      <alignment horizontal="center"/>
    </xf>
    <xf numFmtId="217" fontId="23" fillId="33" borderId="10" xfId="0" applyNumberFormat="1" applyFont="1" applyFill="1" applyBorder="1" applyAlignment="1">
      <alignment horizontal="center"/>
    </xf>
    <xf numFmtId="217" fontId="122" fillId="0" borderId="10" xfId="0" applyNumberFormat="1" applyFont="1" applyBorder="1" applyAlignment="1">
      <alignment horizontal="right"/>
    </xf>
    <xf numFmtId="217" fontId="25" fillId="0" borderId="10" xfId="0" applyNumberFormat="1" applyFont="1" applyBorder="1" applyAlignment="1">
      <alignment horizontal="right" wrapText="1"/>
    </xf>
    <xf numFmtId="0" fontId="23" fillId="0" borderId="11" xfId="0" applyNumberFormat="1" applyFont="1" applyBorder="1" applyAlignment="1">
      <alignment horizontal="left" wrapText="1"/>
    </xf>
    <xf numFmtId="0" fontId="23" fillId="0" borderId="13" xfId="0" applyNumberFormat="1" applyFont="1" applyBorder="1" applyAlignment="1">
      <alignment horizontal="left" wrapText="1"/>
    </xf>
    <xf numFmtId="0" fontId="23" fillId="0" borderId="26" xfId="0" applyNumberFormat="1" applyFont="1" applyBorder="1" applyAlignment="1">
      <alignment horizontal="left" wrapText="1"/>
    </xf>
    <xf numFmtId="49" fontId="23" fillId="0" borderId="11" xfId="0" applyNumberFormat="1" applyFont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49" fontId="23" fillId="0" borderId="26" xfId="0" applyNumberFormat="1" applyFont="1" applyBorder="1" applyAlignment="1">
      <alignment horizontal="left"/>
    </xf>
    <xf numFmtId="217" fontId="23" fillId="0" borderId="11" xfId="0" applyNumberFormat="1" applyFont="1" applyBorder="1" applyAlignment="1">
      <alignment horizontal="right"/>
    </xf>
    <xf numFmtId="217" fontId="23" fillId="0" borderId="13" xfId="0" applyNumberFormat="1" applyFont="1" applyBorder="1" applyAlignment="1">
      <alignment horizontal="right"/>
    </xf>
    <xf numFmtId="217" fontId="23" fillId="0" borderId="26" xfId="0" applyNumberFormat="1" applyFont="1" applyBorder="1" applyAlignment="1">
      <alignment horizontal="right"/>
    </xf>
    <xf numFmtId="218" fontId="28" fillId="0" borderId="70" xfId="0" applyNumberFormat="1" applyFont="1" applyBorder="1" applyAlignment="1">
      <alignment horizontal="center"/>
    </xf>
    <xf numFmtId="218" fontId="28" fillId="0" borderId="71" xfId="0" applyNumberFormat="1" applyFont="1" applyBorder="1" applyAlignment="1">
      <alignment horizontal="center"/>
    </xf>
    <xf numFmtId="218" fontId="28" fillId="0" borderId="72" xfId="0" applyNumberFormat="1" applyFont="1" applyBorder="1" applyAlignment="1">
      <alignment horizontal="center"/>
    </xf>
    <xf numFmtId="218" fontId="28" fillId="0" borderId="73" xfId="0" applyNumberFormat="1" applyFont="1" applyBorder="1" applyAlignment="1">
      <alignment horizontal="center"/>
    </xf>
    <xf numFmtId="218" fontId="28" fillId="0" borderId="74" xfId="0" applyNumberFormat="1" applyFont="1" applyBorder="1" applyAlignment="1">
      <alignment horizontal="center"/>
    </xf>
    <xf numFmtId="218" fontId="28" fillId="0" borderId="75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49" fontId="2" fillId="32" borderId="0" xfId="0" applyNumberFormat="1" applyFont="1" applyFill="1" applyAlignment="1">
      <alignment horizontal="center" vertical="top" wrapText="1"/>
    </xf>
    <xf numFmtId="49" fontId="2" fillId="32" borderId="0" xfId="0" applyNumberFormat="1" applyFont="1" applyFill="1" applyAlignment="1">
      <alignment horizontal="center"/>
    </xf>
    <xf numFmtId="49" fontId="2" fillId="32" borderId="0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" fontId="2" fillId="32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11" xfId="65" applyFont="1" applyFill="1" applyBorder="1" applyAlignment="1" applyProtection="1">
      <alignment horizontal="center" vertical="center" wrapText="1"/>
      <protection/>
    </xf>
    <xf numFmtId="0" fontId="3" fillId="0" borderId="13" xfId="65" applyFont="1" applyFill="1" applyBorder="1" applyAlignment="1" applyProtection="1">
      <alignment horizontal="center" vertical="center" wrapText="1"/>
      <protection/>
    </xf>
    <xf numFmtId="0" fontId="3" fillId="0" borderId="26" xfId="65" applyFont="1" applyFill="1" applyBorder="1" applyAlignment="1" applyProtection="1">
      <alignment horizontal="center" vertical="center" wrapText="1"/>
      <protection/>
    </xf>
    <xf numFmtId="0" fontId="3" fillId="33" borderId="30" xfId="65" applyFont="1" applyFill="1" applyBorder="1" applyAlignment="1" applyProtection="1">
      <alignment horizontal="center" vertical="center" wrapText="1"/>
      <protection/>
    </xf>
    <xf numFmtId="0" fontId="3" fillId="33" borderId="28" xfId="65" applyFont="1" applyFill="1" applyBorder="1" applyAlignment="1" applyProtection="1">
      <alignment horizontal="center" vertical="center" wrapText="1"/>
      <protection/>
    </xf>
    <xf numFmtId="0" fontId="3" fillId="33" borderId="63" xfId="65" applyFont="1" applyFill="1" applyBorder="1" applyAlignment="1" applyProtection="1">
      <alignment horizontal="center" vertical="center" wrapText="1"/>
      <protection/>
    </xf>
    <xf numFmtId="0" fontId="42" fillId="0" borderId="0" xfId="63" applyFont="1" applyAlignment="1">
      <alignment horizontal="center" vertical="center"/>
      <protection/>
    </xf>
    <xf numFmtId="0" fontId="6" fillId="0" borderId="0" xfId="65" applyFont="1" applyAlignment="1">
      <alignment horizontal="center" vertical="center" wrapText="1"/>
      <protection/>
    </xf>
    <xf numFmtId="0" fontId="6" fillId="0" borderId="0" xfId="63" applyFont="1" applyAlignment="1" applyProtection="1">
      <alignment horizontal="center" vertical="center"/>
      <protection locked="0"/>
    </xf>
    <xf numFmtId="2" fontId="3" fillId="0" borderId="10" xfId="65" applyNumberFormat="1" applyFont="1" applyBorder="1" applyAlignment="1" applyProtection="1">
      <alignment horizontal="center" vertical="center" wrapText="1"/>
      <protection/>
    </xf>
    <xf numFmtId="2" fontId="3" fillId="0" borderId="30" xfId="65" applyNumberFormat="1" applyFont="1" applyBorder="1" applyAlignment="1" applyProtection="1">
      <alignment horizontal="center" vertical="center" wrapText="1"/>
      <protection/>
    </xf>
    <xf numFmtId="2" fontId="3" fillId="0" borderId="28" xfId="65" applyNumberFormat="1" applyFont="1" applyBorder="1" applyAlignment="1" applyProtection="1">
      <alignment horizontal="center" vertical="center" wrapText="1"/>
      <protection/>
    </xf>
    <xf numFmtId="2" fontId="3" fillId="0" borderId="63" xfId="65" applyNumberFormat="1" applyFont="1" applyBorder="1" applyAlignment="1" applyProtection="1">
      <alignment horizontal="center" vertical="center" wrapText="1"/>
      <protection/>
    </xf>
    <xf numFmtId="2" fontId="3" fillId="0" borderId="69" xfId="65" applyNumberFormat="1" applyFont="1" applyBorder="1" applyAlignment="1" applyProtection="1">
      <alignment horizontal="center" vertical="center" wrapText="1"/>
      <protection/>
    </xf>
    <xf numFmtId="2" fontId="3" fillId="0" borderId="27" xfId="65" applyNumberFormat="1" applyFont="1" applyBorder="1" applyAlignment="1" applyProtection="1">
      <alignment horizontal="center" vertical="center" wrapText="1"/>
      <protection/>
    </xf>
    <xf numFmtId="2" fontId="3" fillId="0" borderId="65" xfId="65" applyNumberFormat="1" applyFont="1" applyBorder="1" applyAlignment="1" applyProtection="1">
      <alignment horizontal="center" vertical="center" wrapText="1"/>
      <protection/>
    </xf>
    <xf numFmtId="2" fontId="3" fillId="0" borderId="10" xfId="65" applyNumberFormat="1" applyFont="1" applyBorder="1" applyAlignment="1" applyProtection="1">
      <alignment horizontal="center" vertical="center" wrapText="1"/>
      <protection locked="0"/>
    </xf>
    <xf numFmtId="2" fontId="3" fillId="0" borderId="11" xfId="65" applyNumberFormat="1" applyFont="1" applyFill="1" applyBorder="1" applyAlignment="1" applyProtection="1">
      <alignment horizontal="center" vertical="center" wrapText="1"/>
      <protection locked="0"/>
    </xf>
    <xf numFmtId="2" fontId="3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3" fillId="0" borderId="76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4" fillId="0" borderId="7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49" fontId="3" fillId="0" borderId="11" xfId="0" applyNumberFormat="1" applyFont="1" applyBorder="1" applyAlignment="1" applyProtection="1">
      <alignment horizontal="left" wrapText="1"/>
      <protection locked="0"/>
    </xf>
    <xf numFmtId="49" fontId="3" fillId="0" borderId="26" xfId="0" applyNumberFormat="1" applyFont="1" applyBorder="1" applyAlignment="1" applyProtection="1">
      <alignment horizontal="left" wrapText="1"/>
      <protection locked="0"/>
    </xf>
    <xf numFmtId="0" fontId="4" fillId="0" borderId="73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7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9" xfId="0" applyFont="1" applyBorder="1" applyAlignment="1" applyProtection="1">
      <alignment horizontal="left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4" fillId="0" borderId="26" xfId="0" applyFont="1" applyBorder="1" applyAlignment="1" applyProtection="1">
      <alignment horizontal="left" wrapText="1"/>
      <protection/>
    </xf>
    <xf numFmtId="49" fontId="3" fillId="0" borderId="10" xfId="0" applyNumberFormat="1" applyFont="1" applyBorder="1" applyAlignment="1" applyProtection="1">
      <alignment horizontal="center" wrapText="1"/>
      <protection locked="0"/>
    </xf>
    <xf numFmtId="0" fontId="4" fillId="0" borderId="76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10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36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4" fillId="0" borderId="1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16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center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3" fillId="0" borderId="26" xfId="0" applyNumberFormat="1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49" fontId="3" fillId="0" borderId="26" xfId="0" applyNumberFormat="1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left" wrapText="1"/>
      <protection/>
    </xf>
    <xf numFmtId="49" fontId="3" fillId="33" borderId="11" xfId="0" applyNumberFormat="1" applyFont="1" applyFill="1" applyBorder="1" applyAlignment="1" applyProtection="1">
      <alignment horizontal="center" vertical="top" wrapText="1"/>
      <protection locked="0"/>
    </xf>
    <xf numFmtId="49" fontId="3" fillId="33" borderId="26" xfId="0" applyNumberFormat="1" applyFont="1" applyFill="1" applyBorder="1" applyAlignment="1" applyProtection="1">
      <alignment horizontal="center" vertical="top" wrapText="1"/>
      <protection locked="0"/>
    </xf>
    <xf numFmtId="3" fontId="3" fillId="0" borderId="11" xfId="0" applyNumberFormat="1" applyFont="1" applyBorder="1" applyAlignment="1" applyProtection="1">
      <alignment horizontal="center" wrapText="1"/>
      <protection locked="0"/>
    </xf>
    <xf numFmtId="3" fontId="3" fillId="0" borderId="13" xfId="0" applyNumberFormat="1" applyFont="1" applyBorder="1" applyAlignment="1" applyProtection="1">
      <alignment horizontal="center" wrapText="1"/>
      <protection locked="0"/>
    </xf>
    <xf numFmtId="3" fontId="3" fillId="0" borderId="26" xfId="0" applyNumberFormat="1" applyFont="1" applyBorder="1" applyAlignment="1" applyProtection="1">
      <alignment horizontal="center" wrapText="1"/>
      <protection locked="0"/>
    </xf>
    <xf numFmtId="0" fontId="4" fillId="0" borderId="29" xfId="0" applyFont="1" applyBorder="1" applyAlignment="1" applyProtection="1">
      <alignment horizontal="left" wrapText="1"/>
      <protection/>
    </xf>
    <xf numFmtId="0" fontId="4" fillId="0" borderId="27" xfId="0" applyFont="1" applyBorder="1" applyAlignment="1" applyProtection="1">
      <alignment horizontal="left" wrapText="1"/>
      <protection/>
    </xf>
    <xf numFmtId="0" fontId="4" fillId="0" borderId="65" xfId="0" applyFont="1" applyBorder="1" applyAlignment="1" applyProtection="1">
      <alignment horizontal="left" wrapText="1"/>
      <protection/>
    </xf>
    <xf numFmtId="49" fontId="3" fillId="33" borderId="10" xfId="0" applyNumberFormat="1" applyFont="1" applyFill="1" applyBorder="1" applyAlignment="1" applyProtection="1">
      <alignment horizontal="center" wrapText="1"/>
      <protection locked="0"/>
    </xf>
    <xf numFmtId="49" fontId="3" fillId="33" borderId="11" xfId="0" applyNumberFormat="1" applyFont="1" applyFill="1" applyBorder="1" applyAlignment="1" applyProtection="1">
      <alignment horizontal="center" wrapText="1"/>
      <protection locked="0"/>
    </xf>
    <xf numFmtId="49" fontId="3" fillId="33" borderId="26" xfId="0" applyNumberFormat="1" applyFont="1" applyFill="1" applyBorder="1" applyAlignment="1" applyProtection="1">
      <alignment horizontal="center" wrapText="1"/>
      <protection locked="0"/>
    </xf>
    <xf numFmtId="0" fontId="4" fillId="0" borderId="61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/>
    </xf>
    <xf numFmtId="219" fontId="3" fillId="0" borderId="11" xfId="0" applyNumberFormat="1" applyFont="1" applyBorder="1" applyAlignment="1" applyProtection="1">
      <alignment horizontal="left" wrapText="1"/>
      <protection locked="0"/>
    </xf>
    <xf numFmtId="219" fontId="3" fillId="0" borderId="26" xfId="0" applyNumberFormat="1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horizontal="left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4" fontId="3" fillId="0" borderId="26" xfId="0" applyNumberFormat="1" applyFont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13" xfId="0" applyFont="1" applyFill="1" applyBorder="1" applyAlignment="1" applyProtection="1">
      <alignment horizontal="left" vertical="center" wrapText="1"/>
      <protection locked="0"/>
    </xf>
    <xf numFmtId="0" fontId="3" fillId="33" borderId="26" xfId="0" applyFont="1" applyFill="1" applyBorder="1" applyAlignment="1" applyProtection="1">
      <alignment horizontal="left" vertical="center" wrapText="1"/>
      <protection locked="0"/>
    </xf>
    <xf numFmtId="4" fontId="3" fillId="33" borderId="11" xfId="0" applyNumberFormat="1" applyFont="1" applyFill="1" applyBorder="1" applyAlignment="1">
      <alignment horizontal="left" vertical="top" wrapText="1"/>
    </xf>
    <xf numFmtId="4" fontId="3" fillId="33" borderId="26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49" fontId="3" fillId="0" borderId="26" xfId="0" applyNumberFormat="1" applyFont="1" applyBorder="1" applyAlignment="1" applyProtection="1">
      <alignment horizontal="left" vertical="center"/>
      <protection locked="0"/>
    </xf>
    <xf numFmtId="0" fontId="4" fillId="0" borderId="66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5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9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5" fillId="0" borderId="73" xfId="0" applyFont="1" applyBorder="1" applyAlignment="1">
      <alignment horizontal="left" wrapText="1"/>
    </xf>
    <xf numFmtId="0" fontId="5" fillId="0" borderId="74" xfId="0" applyFont="1" applyBorder="1" applyAlignment="1">
      <alignment horizontal="left" wrapText="1"/>
    </xf>
    <xf numFmtId="0" fontId="5" fillId="0" borderId="77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123" fillId="0" borderId="11" xfId="0" applyFont="1" applyBorder="1" applyAlignment="1" applyProtection="1">
      <alignment horizontal="left"/>
      <protection locked="0"/>
    </xf>
    <xf numFmtId="0" fontId="123" fillId="0" borderId="26" xfId="0" applyFont="1" applyBorder="1" applyAlignment="1" applyProtection="1">
      <alignment horizontal="left"/>
      <protection locked="0"/>
    </xf>
    <xf numFmtId="0" fontId="4" fillId="0" borderId="29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64" xfId="0" applyFont="1" applyBorder="1" applyAlignment="1">
      <alignment horizontal="left" wrapText="1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3" fontId="3" fillId="0" borderId="11" xfId="0" applyNumberFormat="1" applyFont="1" applyBorder="1" applyAlignment="1" applyProtection="1">
      <alignment horizontal="center" vertical="top" wrapText="1"/>
      <protection locked="0"/>
    </xf>
    <xf numFmtId="3" fontId="3" fillId="0" borderId="13" xfId="0" applyNumberFormat="1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26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horizontal="left" wrapText="1"/>
    </xf>
    <xf numFmtId="0" fontId="123" fillId="0" borderId="11" xfId="0" applyFont="1" applyBorder="1" applyAlignment="1">
      <alignment horizontal="left" wrapText="1"/>
    </xf>
    <xf numFmtId="0" fontId="123" fillId="0" borderId="26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3" fillId="33" borderId="30" xfId="77" applyFont="1" applyFill="1" applyBorder="1" applyAlignment="1">
      <alignment horizontal="left" wrapText="1"/>
      <protection/>
    </xf>
    <xf numFmtId="0" fontId="3" fillId="33" borderId="63" xfId="77" applyFont="1" applyFill="1" applyBorder="1" applyAlignment="1">
      <alignment horizontal="left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 locked="0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4" fontId="3" fillId="33" borderId="11" xfId="0" applyNumberFormat="1" applyFont="1" applyFill="1" applyBorder="1" applyAlignment="1" applyProtection="1">
      <alignment horizontal="left" vertical="top" wrapText="1"/>
      <protection locked="0"/>
    </xf>
    <xf numFmtId="4" fontId="3" fillId="33" borderId="26" xfId="0" applyNumberFormat="1" applyFont="1" applyFill="1" applyBorder="1" applyAlignment="1" applyProtection="1">
      <alignment horizontal="left" vertical="top" wrapText="1"/>
      <protection locked="0"/>
    </xf>
    <xf numFmtId="0" fontId="0" fillId="33" borderId="26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33" borderId="11" xfId="77" applyFont="1" applyFill="1" applyBorder="1" applyAlignment="1">
      <alignment horizontal="left"/>
      <protection/>
    </xf>
    <xf numFmtId="0" fontId="3" fillId="33" borderId="26" xfId="77" applyFont="1" applyFill="1" applyBorder="1" applyAlignment="1">
      <alignment horizontal="left"/>
      <protection/>
    </xf>
    <xf numFmtId="0" fontId="3" fillId="33" borderId="11" xfId="77" applyFont="1" applyFill="1" applyBorder="1" applyAlignment="1">
      <alignment horizontal="left" wrapText="1"/>
      <protection/>
    </xf>
    <xf numFmtId="1" fontId="3" fillId="33" borderId="11" xfId="0" applyNumberFormat="1" applyFont="1" applyFill="1" applyBorder="1" applyAlignment="1" applyProtection="1">
      <alignment horizontal="left" vertical="top"/>
      <protection locked="0"/>
    </xf>
    <xf numFmtId="1" fontId="3" fillId="33" borderId="26" xfId="0" applyNumberFormat="1" applyFont="1" applyFill="1" applyBorder="1" applyAlignment="1" applyProtection="1">
      <alignment horizontal="left" vertical="top"/>
      <protection locked="0"/>
    </xf>
    <xf numFmtId="0" fontId="4" fillId="0" borderId="29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left" vertical="center" wrapText="1"/>
    </xf>
    <xf numFmtId="4" fontId="3" fillId="33" borderId="26" xfId="0" applyNumberFormat="1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 applyProtection="1">
      <alignment horizontal="left" vertical="top"/>
      <protection locked="0"/>
    </xf>
    <xf numFmtId="4" fontId="3" fillId="33" borderId="26" xfId="0" applyNumberFormat="1" applyFont="1" applyFill="1" applyBorder="1" applyAlignment="1" applyProtection="1">
      <alignment horizontal="left" vertical="top"/>
      <protection locked="0"/>
    </xf>
    <xf numFmtId="49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>
      <alignment horizontal="left" wrapText="1"/>
    </xf>
    <xf numFmtId="0" fontId="3" fillId="33" borderId="26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15" fillId="0" borderId="36" xfId="0" applyFont="1" applyBorder="1" applyAlignment="1">
      <alignment horizontal="left" wrapText="1"/>
    </xf>
    <xf numFmtId="0" fontId="15" fillId="0" borderId="37" xfId="0" applyFont="1" applyBorder="1" applyAlignment="1">
      <alignment horizontal="left" wrapText="1"/>
    </xf>
    <xf numFmtId="0" fontId="15" fillId="0" borderId="16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78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1" fontId="4" fillId="33" borderId="11" xfId="59" applyNumberFormat="1" applyFont="1" applyFill="1" applyBorder="1" applyAlignment="1">
      <alignment horizontal="left"/>
      <protection/>
    </xf>
    <xf numFmtId="1" fontId="4" fillId="33" borderId="13" xfId="59" applyNumberFormat="1" applyFont="1" applyFill="1" applyBorder="1" applyAlignment="1">
      <alignment horizontal="left"/>
      <protection/>
    </xf>
    <xf numFmtId="1" fontId="4" fillId="32" borderId="26" xfId="59" applyNumberFormat="1" applyFont="1" applyFill="1" applyBorder="1" applyAlignment="1">
      <alignment horizontal="left"/>
      <protection/>
    </xf>
    <xf numFmtId="217" fontId="4" fillId="32" borderId="11" xfId="60" applyNumberFormat="1" applyFont="1" applyFill="1" applyBorder="1" applyAlignment="1">
      <alignment horizontal="center"/>
      <protection/>
    </xf>
    <xf numFmtId="217" fontId="4" fillId="32" borderId="26" xfId="60" applyNumberFormat="1" applyFont="1" applyFill="1" applyBorder="1" applyAlignment="1">
      <alignment horizontal="center"/>
      <protection/>
    </xf>
    <xf numFmtId="2" fontId="3" fillId="32" borderId="11" xfId="59" applyNumberFormat="1" applyFont="1" applyFill="1" applyBorder="1" applyAlignment="1">
      <alignment horizontal="left"/>
      <protection/>
    </xf>
    <xf numFmtId="2" fontId="3" fillId="32" borderId="13" xfId="59" applyNumberFormat="1" applyFont="1" applyFill="1" applyBorder="1" applyAlignment="1">
      <alignment horizontal="left"/>
      <protection/>
    </xf>
    <xf numFmtId="2" fontId="3" fillId="32" borderId="26" xfId="59" applyNumberFormat="1" applyFont="1" applyFill="1" applyBorder="1" applyAlignment="1">
      <alignment horizontal="left"/>
      <protection/>
    </xf>
    <xf numFmtId="0" fontId="4" fillId="33" borderId="10" xfId="60" applyFont="1" applyFill="1" applyBorder="1" applyAlignment="1">
      <alignment horizontal="left"/>
      <protection/>
    </xf>
    <xf numFmtId="39" fontId="4" fillId="33" borderId="11" xfId="55" applyNumberFormat="1" applyFont="1" applyFill="1" applyBorder="1" applyAlignment="1">
      <alignment horizontal="center"/>
      <protection/>
    </xf>
    <xf numFmtId="39" fontId="4" fillId="33" borderId="26" xfId="55" applyNumberFormat="1" applyFont="1" applyFill="1" applyBorder="1" applyAlignment="1">
      <alignment horizontal="center"/>
      <protection/>
    </xf>
    <xf numFmtId="0" fontId="4" fillId="33" borderId="0" xfId="60" applyFont="1" applyFill="1" applyBorder="1" applyAlignment="1">
      <alignment horizontal="center"/>
      <protection/>
    </xf>
    <xf numFmtId="0" fontId="4" fillId="33" borderId="68" xfId="60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/>
      <protection/>
    </xf>
    <xf numFmtId="0" fontId="4" fillId="33" borderId="26" xfId="55" applyFont="1" applyFill="1" applyBorder="1" applyAlignment="1">
      <alignment horizontal="center"/>
      <protection/>
    </xf>
    <xf numFmtId="39" fontId="4" fillId="33" borderId="10" xfId="55" applyNumberFormat="1" applyFont="1" applyFill="1" applyBorder="1" applyAlignment="1">
      <alignment horizontal="center"/>
      <protection/>
    </xf>
    <xf numFmtId="1" fontId="10" fillId="32" borderId="27" xfId="55" applyNumberFormat="1" applyFont="1" applyFill="1" applyBorder="1" applyAlignment="1">
      <alignment horizontal="center" wrapText="1"/>
      <protection/>
    </xf>
    <xf numFmtId="1" fontId="23" fillId="33" borderId="30" xfId="59" applyNumberFormat="1" applyFont="1" applyFill="1" applyBorder="1" applyAlignment="1">
      <alignment horizontal="center" vertical="center"/>
      <protection/>
    </xf>
    <xf numFmtId="1" fontId="23" fillId="33" borderId="28" xfId="59" applyNumberFormat="1" applyFont="1" applyFill="1" applyBorder="1" applyAlignment="1">
      <alignment horizontal="center" vertical="center"/>
      <protection/>
    </xf>
    <xf numFmtId="1" fontId="23" fillId="33" borderId="11" xfId="60" applyNumberFormat="1" applyFont="1" applyFill="1" applyBorder="1" applyAlignment="1">
      <alignment horizontal="left" vertical="center"/>
      <protection/>
    </xf>
    <xf numFmtId="1" fontId="23" fillId="33" borderId="13" xfId="60" applyNumberFormat="1" applyFont="1" applyFill="1" applyBorder="1" applyAlignment="1">
      <alignment horizontal="left" vertical="center"/>
      <protection/>
    </xf>
    <xf numFmtId="1" fontId="23" fillId="34" borderId="11" xfId="60" applyNumberFormat="1" applyFont="1" applyFill="1" applyBorder="1" applyAlignment="1">
      <alignment horizontal="left" vertical="center"/>
      <protection/>
    </xf>
    <xf numFmtId="1" fontId="23" fillId="34" borderId="13" xfId="60" applyNumberFormat="1" applyFont="1" applyFill="1" applyBorder="1" applyAlignment="1">
      <alignment horizontal="left" vertical="center"/>
      <protection/>
    </xf>
    <xf numFmtId="1" fontId="25" fillId="33" borderId="11" xfId="60" applyNumberFormat="1" applyFont="1" applyFill="1" applyBorder="1" applyAlignment="1">
      <alignment horizontal="left" vertical="center"/>
      <protection/>
    </xf>
    <xf numFmtId="1" fontId="25" fillId="33" borderId="13" xfId="60" applyNumberFormat="1" applyFont="1" applyFill="1" applyBorder="1" applyAlignment="1">
      <alignment horizontal="left" vertical="center"/>
      <protection/>
    </xf>
    <xf numFmtId="0" fontId="14" fillId="32" borderId="11" xfId="59" applyFont="1" applyFill="1" applyBorder="1" applyAlignment="1">
      <alignment horizontal="center" vertical="center" wrapText="1"/>
      <protection/>
    </xf>
    <xf numFmtId="0" fontId="14" fillId="32" borderId="26" xfId="59" applyFont="1" applyFill="1" applyBorder="1" applyAlignment="1">
      <alignment horizontal="center" vertical="center" wrapText="1"/>
      <protection/>
    </xf>
    <xf numFmtId="0" fontId="14" fillId="32" borderId="11" xfId="0" applyFont="1" applyFill="1" applyBorder="1" applyAlignment="1">
      <alignment horizontal="left"/>
    </xf>
    <xf numFmtId="0" fontId="14" fillId="32" borderId="13" xfId="0" applyFont="1" applyFill="1" applyBorder="1" applyAlignment="1">
      <alignment horizontal="left"/>
    </xf>
    <xf numFmtId="0" fontId="14" fillId="32" borderId="26" xfId="0" applyFont="1" applyFill="1" applyBorder="1" applyAlignment="1">
      <alignment horizontal="left"/>
    </xf>
    <xf numFmtId="1" fontId="17" fillId="32" borderId="11" xfId="59" applyNumberFormat="1" applyFont="1" applyFill="1" applyBorder="1" applyAlignment="1">
      <alignment horizontal="left"/>
      <protection/>
    </xf>
    <xf numFmtId="1" fontId="17" fillId="32" borderId="13" xfId="59" applyNumberFormat="1" applyFont="1" applyFill="1" applyBorder="1" applyAlignment="1">
      <alignment horizontal="left"/>
      <protection/>
    </xf>
    <xf numFmtId="1" fontId="17" fillId="32" borderId="26" xfId="59" applyNumberFormat="1" applyFont="1" applyFill="1" applyBorder="1" applyAlignment="1">
      <alignment horizontal="left"/>
      <protection/>
    </xf>
    <xf numFmtId="3" fontId="32" fillId="33" borderId="0" xfId="0" applyNumberFormat="1" applyFont="1" applyFill="1" applyAlignment="1">
      <alignment horizontal="left" wrapText="1"/>
    </xf>
    <xf numFmtId="2" fontId="107" fillId="32" borderId="11" xfId="59" applyNumberFormat="1" applyFont="1" applyFill="1" applyBorder="1" applyAlignment="1">
      <alignment horizontal="left"/>
      <protection/>
    </xf>
    <xf numFmtId="2" fontId="107" fillId="32" borderId="13" xfId="59" applyNumberFormat="1" applyFont="1" applyFill="1" applyBorder="1" applyAlignment="1">
      <alignment horizontal="left"/>
      <protection/>
    </xf>
    <xf numFmtId="2" fontId="107" fillId="32" borderId="26" xfId="59" applyNumberFormat="1" applyFont="1" applyFill="1" applyBorder="1" applyAlignment="1">
      <alignment horizontal="left"/>
      <protection/>
    </xf>
    <xf numFmtId="1" fontId="108" fillId="32" borderId="11" xfId="59" applyNumberFormat="1" applyFont="1" applyFill="1" applyBorder="1" applyAlignment="1">
      <alignment horizontal="left"/>
      <protection/>
    </xf>
    <xf numFmtId="1" fontId="108" fillId="32" borderId="13" xfId="59" applyNumberFormat="1" applyFont="1" applyFill="1" applyBorder="1" applyAlignment="1">
      <alignment horizontal="left"/>
      <protection/>
    </xf>
    <xf numFmtId="0" fontId="4" fillId="0" borderId="0" xfId="69" applyFont="1" applyAlignment="1">
      <alignment horizontal="center"/>
      <protection/>
    </xf>
    <xf numFmtId="0" fontId="4" fillId="0" borderId="12" xfId="69" applyFont="1" applyBorder="1" applyAlignment="1">
      <alignment horizontal="center" vertical="center"/>
      <protection/>
    </xf>
    <xf numFmtId="0" fontId="4" fillId="0" borderId="51" xfId="69" applyFont="1" applyBorder="1" applyAlignment="1">
      <alignment horizontal="center" vertical="center"/>
      <protection/>
    </xf>
    <xf numFmtId="180" fontId="3" fillId="0" borderId="0" xfId="69" applyNumberFormat="1" applyFont="1" applyBorder="1" applyAlignment="1">
      <alignment horizontal="left" vertical="top" wrapText="1"/>
      <protection/>
    </xf>
    <xf numFmtId="0" fontId="124" fillId="0" borderId="0" xfId="69" applyFont="1" applyBorder="1" applyAlignment="1">
      <alignment horizontal="left" wrapText="1"/>
      <protection/>
    </xf>
    <xf numFmtId="0" fontId="3" fillId="0" borderId="0" xfId="69" applyFont="1" applyBorder="1" applyAlignment="1">
      <alignment horizontal="left" wrapText="1"/>
      <protection/>
    </xf>
    <xf numFmtId="0" fontId="4" fillId="0" borderId="0" xfId="69" applyFont="1" applyBorder="1" applyAlignment="1">
      <alignment horizontal="center" vertical="center" wrapText="1"/>
      <protection/>
    </xf>
    <xf numFmtId="0" fontId="1" fillId="0" borderId="0" xfId="68" applyFont="1" applyAlignment="1">
      <alignment horizontal="center"/>
      <protection/>
    </xf>
    <xf numFmtId="1" fontId="109" fillId="32" borderId="11" xfId="59" applyNumberFormat="1" applyFont="1" applyFill="1" applyBorder="1" applyAlignment="1">
      <alignment horizontal="left"/>
      <protection/>
    </xf>
    <xf numFmtId="1" fontId="109" fillId="32" borderId="13" xfId="59" applyNumberFormat="1" applyFont="1" applyFill="1" applyBorder="1" applyAlignment="1">
      <alignment horizontal="left"/>
      <protection/>
    </xf>
    <xf numFmtId="0" fontId="4" fillId="4" borderId="31" xfId="69" applyFont="1" applyFill="1" applyBorder="1" applyAlignment="1">
      <alignment horizontal="center" wrapText="1"/>
      <protection/>
    </xf>
    <xf numFmtId="0" fontId="4" fillId="4" borderId="0" xfId="69" applyFont="1" applyFill="1" applyBorder="1" applyAlignment="1">
      <alignment horizontal="center" wrapText="1"/>
      <protection/>
    </xf>
    <xf numFmtId="0" fontId="36" fillId="0" borderId="0" xfId="68" applyFont="1" applyAlignment="1">
      <alignment horizontal="center"/>
      <protection/>
    </xf>
    <xf numFmtId="0" fontId="4" fillId="0" borderId="19" xfId="70" applyFont="1" applyBorder="1" applyAlignment="1">
      <alignment horizontal="center" vertical="center" wrapText="1"/>
      <protection/>
    </xf>
    <xf numFmtId="0" fontId="4" fillId="0" borderId="13" xfId="70" applyFont="1" applyBorder="1" applyAlignment="1">
      <alignment horizontal="center" vertical="center" wrapText="1"/>
      <protection/>
    </xf>
    <xf numFmtId="0" fontId="4" fillId="0" borderId="21" xfId="70" applyFont="1" applyBorder="1" applyAlignment="1">
      <alignment horizontal="center" vertical="center" wrapText="1"/>
      <protection/>
    </xf>
    <xf numFmtId="0" fontId="4" fillId="0" borderId="26" xfId="70" applyFont="1" applyBorder="1" applyAlignment="1">
      <alignment horizontal="center" vertical="center" wrapText="1"/>
      <protection/>
    </xf>
    <xf numFmtId="0" fontId="4" fillId="0" borderId="19" xfId="70" applyFont="1" applyBorder="1" applyAlignment="1">
      <alignment horizontal="center"/>
      <protection/>
    </xf>
    <xf numFmtId="0" fontId="4" fillId="0" borderId="13" xfId="70" applyFont="1" applyBorder="1" applyAlignment="1">
      <alignment horizontal="center"/>
      <protection/>
    </xf>
    <xf numFmtId="0" fontId="4" fillId="0" borderId="21" xfId="70" applyFont="1" applyBorder="1" applyAlignment="1">
      <alignment horizontal="center"/>
      <protection/>
    </xf>
    <xf numFmtId="0" fontId="3" fillId="32" borderId="11" xfId="55" applyFont="1" applyFill="1" applyBorder="1" applyAlignment="1">
      <alignment horizontal="left" vertical="center" wrapText="1"/>
      <protection/>
    </xf>
    <xf numFmtId="0" fontId="3" fillId="32" borderId="26" xfId="55" applyFont="1" applyFill="1" applyBorder="1" applyAlignment="1">
      <alignment horizontal="left" vertical="center" wrapText="1"/>
      <protection/>
    </xf>
    <xf numFmtId="4" fontId="3" fillId="32" borderId="11" xfId="55" applyNumberFormat="1" applyFont="1" applyFill="1" applyBorder="1" applyAlignment="1">
      <alignment horizontal="center" vertical="center"/>
      <protection/>
    </xf>
    <xf numFmtId="4" fontId="3" fillId="32" borderId="26" xfId="55" applyNumberFormat="1" applyFont="1" applyFill="1" applyBorder="1" applyAlignment="1">
      <alignment horizontal="center" vertical="center"/>
      <protection/>
    </xf>
    <xf numFmtId="0" fontId="3" fillId="32" borderId="11" xfId="55" applyFont="1" applyFill="1" applyBorder="1" applyAlignment="1">
      <alignment horizontal="left"/>
      <protection/>
    </xf>
    <xf numFmtId="0" fontId="3" fillId="32" borderId="13" xfId="55" applyFont="1" applyFill="1" applyBorder="1" applyAlignment="1">
      <alignment horizontal="left"/>
      <protection/>
    </xf>
    <xf numFmtId="0" fontId="3" fillId="32" borderId="26" xfId="55" applyFont="1" applyFill="1" applyBorder="1" applyAlignment="1">
      <alignment horizontal="left"/>
      <protection/>
    </xf>
    <xf numFmtId="0" fontId="3" fillId="32" borderId="0" xfId="55" applyFont="1" applyFill="1" applyBorder="1" applyAlignment="1">
      <alignment horizontal="left" wrapText="1"/>
      <protection/>
    </xf>
    <xf numFmtId="0" fontId="3" fillId="32" borderId="11" xfId="55" applyFont="1" applyFill="1" applyBorder="1" applyAlignment="1">
      <alignment horizontal="center" vertical="center" wrapText="1"/>
      <protection/>
    </xf>
    <xf numFmtId="0" fontId="3" fillId="32" borderId="26" xfId="55" applyFont="1" applyFill="1" applyBorder="1" applyAlignment="1">
      <alignment horizontal="center" vertical="center" wrapText="1"/>
      <protection/>
    </xf>
    <xf numFmtId="0" fontId="3" fillId="32" borderId="10" xfId="55" applyFont="1" applyFill="1" applyBorder="1" applyAlignment="1">
      <alignment horizontal="left" vertical="center" wrapText="1"/>
      <protection/>
    </xf>
    <xf numFmtId="0" fontId="15" fillId="32" borderId="0" xfId="0" applyFont="1" applyFill="1" applyBorder="1" applyAlignment="1">
      <alignment horizontal="center"/>
    </xf>
    <xf numFmtId="0" fontId="26" fillId="32" borderId="0" xfId="55" applyFont="1" applyFill="1" applyBorder="1" applyAlignment="1">
      <alignment horizontal="center"/>
      <protection/>
    </xf>
    <xf numFmtId="0" fontId="3" fillId="32" borderId="0" xfId="55" applyFont="1" applyFill="1" applyBorder="1" applyAlignment="1">
      <alignment horizontal="center"/>
      <protection/>
    </xf>
    <xf numFmtId="0" fontId="15" fillId="36" borderId="0" xfId="0" applyFont="1" applyFill="1" applyBorder="1" applyAlignment="1">
      <alignment horizontal="center"/>
    </xf>
    <xf numFmtId="49" fontId="3" fillId="33" borderId="10" xfId="77" applyNumberFormat="1" applyFont="1" applyFill="1" applyBorder="1" applyAlignment="1">
      <alignment horizontal="left" vertical="center" wrapText="1"/>
      <protection/>
    </xf>
    <xf numFmtId="49" fontId="3" fillId="33" borderId="0" xfId="77" applyNumberFormat="1" applyFont="1" applyFill="1" applyBorder="1" applyAlignment="1">
      <alignment horizontal="left" vertical="center" wrapText="1"/>
      <protection/>
    </xf>
    <xf numFmtId="0" fontId="26" fillId="0" borderId="0" xfId="0" applyFont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105" fillId="0" borderId="0" xfId="0" applyFont="1" applyAlignment="1">
      <alignment horizontal="left"/>
    </xf>
    <xf numFmtId="0" fontId="10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26" xfId="0" applyFont="1" applyBorder="1" applyAlignment="1">
      <alignment horizontal="left" vertical="center" wrapText="1"/>
    </xf>
    <xf numFmtId="3" fontId="3" fillId="0" borderId="26" xfId="0" applyNumberFormat="1" applyFont="1" applyBorder="1" applyAlignment="1" applyProtection="1">
      <alignment horizontal="center" vertical="top" wrapText="1"/>
      <protection locked="0"/>
    </xf>
    <xf numFmtId="0" fontId="3" fillId="0" borderId="26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left"/>
    </xf>
    <xf numFmtId="0" fontId="23" fillId="0" borderId="27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/>
    </xf>
    <xf numFmtId="0" fontId="4" fillId="0" borderId="66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0" fontId="5" fillId="0" borderId="77" xfId="0" applyFont="1" applyBorder="1" applyAlignment="1">
      <alignment horizontal="left"/>
    </xf>
    <xf numFmtId="0" fontId="3" fillId="33" borderId="13" xfId="77" applyFont="1" applyFill="1" applyBorder="1" applyAlignment="1">
      <alignment horizontal="left" wrapText="1"/>
      <protection/>
    </xf>
    <xf numFmtId="0" fontId="3" fillId="33" borderId="26" xfId="77" applyFont="1" applyFill="1" applyBorder="1" applyAlignment="1">
      <alignment horizontal="left" wrapText="1"/>
      <protection/>
    </xf>
    <xf numFmtId="0" fontId="3" fillId="33" borderId="11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26" xfId="0" applyFont="1" applyFill="1" applyBorder="1" applyAlignment="1">
      <alignment horizontal="left" vertical="top" wrapText="1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3" fillId="34" borderId="11" xfId="0" applyFont="1" applyFill="1" applyBorder="1" applyAlignment="1">
      <alignment horizontal="left" wrapText="1"/>
    </xf>
    <xf numFmtId="0" fontId="3" fillId="34" borderId="26" xfId="0" applyFont="1" applyFill="1" applyBorder="1" applyAlignment="1">
      <alignment horizontal="left" wrapText="1"/>
    </xf>
    <xf numFmtId="0" fontId="26" fillId="37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125" fillId="37" borderId="71" xfId="0" applyFont="1" applyFill="1" applyBorder="1" applyAlignment="1">
      <alignment horizontal="left" wrapText="1"/>
    </xf>
    <xf numFmtId="0" fontId="26" fillId="37" borderId="71" xfId="0" applyFont="1" applyFill="1" applyBorder="1" applyAlignment="1">
      <alignment horizontal="left" wrapText="1"/>
    </xf>
    <xf numFmtId="0" fontId="103" fillId="33" borderId="11" xfId="77" applyFont="1" applyFill="1" applyBorder="1" applyAlignment="1">
      <alignment horizontal="left" wrapText="1"/>
      <protection/>
    </xf>
    <xf numFmtId="0" fontId="103" fillId="33" borderId="26" xfId="77" applyFont="1" applyFill="1" applyBorder="1" applyAlignment="1">
      <alignment horizontal="left" wrapText="1"/>
      <protection/>
    </xf>
    <xf numFmtId="0" fontId="4" fillId="0" borderId="61" xfId="0" applyFont="1" applyBorder="1" applyAlignment="1">
      <alignment horizontal="left" vertical="center"/>
    </xf>
    <xf numFmtId="0" fontId="26" fillId="37" borderId="71" xfId="0" applyNumberFormat="1" applyFont="1" applyFill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0" fontId="31" fillId="0" borderId="26" xfId="0" applyFont="1" applyBorder="1" applyAlignment="1">
      <alignment horizontal="left" wrapText="1"/>
    </xf>
    <xf numFmtId="0" fontId="4" fillId="0" borderId="66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15" fillId="0" borderId="73" xfId="0" applyFont="1" applyBorder="1" applyAlignment="1">
      <alignment horizontal="left" wrapText="1"/>
    </xf>
    <xf numFmtId="0" fontId="15" fillId="0" borderId="74" xfId="0" applyFont="1" applyBorder="1" applyAlignment="1">
      <alignment horizontal="left" wrapText="1"/>
    </xf>
    <xf numFmtId="0" fontId="15" fillId="0" borderId="77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left" vertical="center" wrapText="1"/>
    </xf>
    <xf numFmtId="0" fontId="5" fillId="37" borderId="0" xfId="0" applyFont="1" applyFill="1" applyAlignment="1">
      <alignment horizontal="center" wrapText="1"/>
    </xf>
    <xf numFmtId="0" fontId="3" fillId="33" borderId="11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3" fillId="34" borderId="26" xfId="0" applyFont="1" applyFill="1" applyBorder="1" applyAlignment="1">
      <alignment horizontal="left"/>
    </xf>
    <xf numFmtId="0" fontId="0" fillId="0" borderId="26" xfId="0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/>
    </xf>
    <xf numFmtId="0" fontId="11" fillId="0" borderId="0" xfId="63" applyFont="1" applyAlignment="1">
      <alignment horizontal="center" vertical="center"/>
      <protection/>
    </xf>
    <xf numFmtId="2" fontId="4" fillId="0" borderId="10" xfId="65" applyNumberFormat="1" applyFont="1" applyBorder="1" applyAlignment="1" applyProtection="1">
      <alignment horizontal="center" vertical="center" wrapText="1"/>
      <protection/>
    </xf>
    <xf numFmtId="2" fontId="4" fillId="0" borderId="10" xfId="65" applyNumberFormat="1" applyFont="1" applyBorder="1" applyAlignment="1" applyProtection="1">
      <alignment horizontal="center" vertical="center" wrapText="1"/>
      <protection locked="0"/>
    </xf>
    <xf numFmtId="2" fontId="4" fillId="0" borderId="10" xfId="65" applyNumberFormat="1" applyFont="1" applyFill="1" applyBorder="1" applyAlignment="1" applyProtection="1">
      <alignment horizontal="center" vertical="center" wrapText="1"/>
      <protection locked="0"/>
    </xf>
    <xf numFmtId="2" fontId="4" fillId="0" borderId="11" xfId="65" applyNumberFormat="1" applyFont="1" applyBorder="1" applyAlignment="1" applyProtection="1">
      <alignment horizontal="center" vertical="center" wrapText="1"/>
      <protection locked="0"/>
    </xf>
    <xf numFmtId="2" fontId="4" fillId="0" borderId="13" xfId="65" applyNumberFormat="1" applyFont="1" applyBorder="1" applyAlignment="1" applyProtection="1">
      <alignment horizontal="center" vertical="center" wrapText="1"/>
      <protection locked="0"/>
    </xf>
    <xf numFmtId="2" fontId="4" fillId="0" borderId="26" xfId="65" applyNumberFormat="1" applyFont="1" applyBorder="1" applyAlignment="1" applyProtection="1">
      <alignment horizontal="center" vertical="center" wrapText="1"/>
      <protection locked="0"/>
    </xf>
    <xf numFmtId="203" fontId="3" fillId="0" borderId="27" xfId="65" applyNumberFormat="1" applyFont="1" applyBorder="1" applyAlignment="1">
      <alignment horizontal="right"/>
      <protection/>
    </xf>
    <xf numFmtId="0" fontId="3" fillId="0" borderId="27" xfId="65" applyFont="1" applyBorder="1" applyAlignment="1">
      <alignment horizontal="right"/>
      <protection/>
    </xf>
  </cellXfs>
  <cellStyles count="69">
    <cellStyle name="Normal" xfId="0"/>
    <cellStyle name="RowLevel_5" xfId="11"/>
    <cellStyle name="_Больница Ванавара." xfId="15"/>
    <cellStyle name="_молодые специалисты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2 2" xfId="57"/>
    <cellStyle name="Обычный 4" xfId="58"/>
    <cellStyle name="Обычный_0102" xfId="59"/>
    <cellStyle name="Обычный_0104(2111)" xfId="60"/>
    <cellStyle name="Обычный_0104(223)" xfId="61"/>
    <cellStyle name="Обычный_Больница Ванавара." xfId="62"/>
    <cellStyle name="Обычный_Книга1" xfId="63"/>
    <cellStyle name="Обычный_Лист1" xfId="64"/>
    <cellStyle name="Обычный_смета 2005 новая" xfId="65"/>
    <cellStyle name="Обычный_Титульный лист" xfId="66"/>
    <cellStyle name="Обычный_Штат ОДБ" xfId="67"/>
    <cellStyle name="Обычный_Штат Тура Библиотека" xfId="68"/>
    <cellStyle name="Обычный_Штатное расписание" xfId="69"/>
    <cellStyle name="Обычный_Штатное расписание 2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Стиль 1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usonline3\&#1052;&#1057;&#1059;\Users\PozinichNS\Desktop\&#1057;&#1084;&#1077;&#1090;&#1099;%20&#1085;&#1072;%202019\&#1052;&#1057;&#1059;\&#1045;&#1089;&#1089;&#1077;&#1081;%20&#1059;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usonline3\&#1052;&#1057;&#1059;\Users\PozinichNS\Desktop\&#1057;&#1084;&#1077;&#1090;&#1099;%20&#1085;&#1072;%202018%20&#1075;\2018\&#1052;&#1057;&#1059;%202018\&#1045;&#1089;&#1089;&#1077;&#1081;%20(2018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usonline3\&#1052;&#1057;&#1059;\Users\PozinichNS\Desktop\&#1057;&#1084;&#1077;&#1090;&#1099;%20&#1085;&#1072;%202019\&#1052;&#1057;&#1059;\&#1050;&#1080;&#1089;&#1083;&#1086;&#1082;&#1072;&#1085;%20&#1059;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usonline3\&#1052;&#1057;&#1059;\2018\&#1057;&#1084;&#1077;&#1090;&#1099;%20&#1052;&#1057;&#1059;\&#1045;&#1089;&#1089;&#1077;&#1081;%20(2018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usonline3\&#1052;&#1057;&#1059;\2020\&#1043;&#1054;%20&#1080;%20&#1063;&#1057;\&#1043;&#1054;%20&#1080;%20&#1063;&#1057;%202020\&#1055;&#1077;&#1088;&#1077;&#1076;&#1074;&#1080;&#1078;&#1082;&#1080;\&#1044;&#1086;&#1090;&#1072;&#1094;&#1080;&#1103;\10.04.20-5\&#1043;&#1054;%20&#1080;%20&#1063;&#1057;%20&#1076;&#1086;&#1090;&#1072;&#1094;%202020,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usonline3\&#1052;&#1057;&#1059;\2020\&#1057;&#1052;&#1045;&#1058;&#1067;%202020\&#1055;&#1077;&#1088;&#1077;&#1076;&#1074;&#1080;&#1078;&#1082;&#1080;%2020\&#1055;&#1086;&#1074;&#1099;&#1096;&#1077;&#1085;&#1080;&#1077;%20&#1089;%2001.06\&#1063;&#1080;&#1088;&#1080;&#1085;&#1076;&#1072;%20&#1089;%2001.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0;&#1076;&#1099;&#1084;%20&#1089;%2001.01.2023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С"/>
      <sheetName val="Штатное расписание"/>
      <sheetName val="Анализ шт. расписания"/>
      <sheetName val="Анализ сметы расходов"/>
      <sheetName val="КВР 100 (0102)"/>
      <sheetName val="КВР 100"/>
      <sheetName val="КВР 200"/>
      <sheetName val="КВР 300"/>
      <sheetName val="КВР 400"/>
      <sheetName val="КВР 800"/>
      <sheetName val="ФОТ"/>
      <sheetName val="Зп 0102"/>
      <sheetName val="Зп 0104"/>
      <sheetName val="0111"/>
      <sheetName val="0310"/>
      <sheetName val="0409"/>
      <sheetName val="0412"/>
      <sheetName val="0501"/>
      <sheetName val="0503"/>
      <sheetName val="1403"/>
      <sheetName val="0801"/>
    </sheetNames>
    <sheetDataSet>
      <sheetData sheetId="9">
        <row r="17">
          <cell r="G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анализ расходов"/>
      <sheetName val="НОВАЯ БС"/>
      <sheetName val="Разбивка"/>
      <sheetName val="штат расписание"/>
      <sheetName val="анализ штата"/>
      <sheetName val="ФОТ"/>
      <sheetName val="0102"/>
      <sheetName val="0104"/>
      <sheetName val="220"/>
      <sheetName val="226"/>
      <sheetName val="300"/>
      <sheetName val="0111"/>
      <sheetName val="0501"/>
      <sheetName val="0503"/>
      <sheetName val="0412"/>
      <sheetName val="0409"/>
      <sheetName val="1403"/>
      <sheetName val="0310"/>
      <sheetName val="0603"/>
    </sheetNames>
    <sheetDataSet>
      <sheetData sheetId="16">
        <row r="53">
          <cell r="F5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С"/>
      <sheetName val="Лист4"/>
      <sheetName val="Штатное расписание"/>
      <sheetName val="Анализ шт. расписания"/>
      <sheetName val="Анализ сметы расходов"/>
      <sheetName val="КВР 100 (0102)"/>
      <sheetName val="КРВ 100"/>
      <sheetName val="КВР 200"/>
      <sheetName val="КВР 300"/>
      <sheetName val="КВР 400"/>
      <sheetName val="КВР 800"/>
      <sheetName val="Зп 0102"/>
      <sheetName val="Зп 0104"/>
      <sheetName val="0111"/>
      <sheetName val="0113"/>
      <sheetName val="0310"/>
      <sheetName val="0409"/>
      <sheetName val="0412"/>
      <sheetName val="0501"/>
      <sheetName val="0503"/>
      <sheetName val="1403"/>
    </sheetNames>
    <sheetDataSet>
      <sheetData sheetId="5">
        <row r="10">
          <cell r="G10">
            <v>0</v>
          </cell>
        </row>
        <row r="43">
          <cell r="G43">
            <v>0</v>
          </cell>
        </row>
        <row r="49">
          <cell r="G4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анализ расходов"/>
      <sheetName val="НОВАЯ БС"/>
      <sheetName val="Разбивка"/>
      <sheetName val="штат расписание"/>
      <sheetName val="анализ штата"/>
      <sheetName val="ФОТ"/>
      <sheetName val="0102"/>
      <sheetName val="0104"/>
      <sheetName val="220"/>
      <sheetName val="226"/>
      <sheetName val="300"/>
      <sheetName val="0111"/>
      <sheetName val="0501"/>
      <sheetName val="0503"/>
      <sheetName val="0412"/>
      <sheetName val="0409"/>
      <sheetName val="1403"/>
      <sheetName val="0310"/>
      <sheetName val="06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С"/>
      <sheetName val="Штатное расписание"/>
      <sheetName val="Анализ шт. расписания"/>
      <sheetName val="Анализ сметы расходов"/>
      <sheetName val="КВР 100"/>
      <sheetName val="зп"/>
      <sheetName val="Лист2"/>
      <sheetName val="КВР 200"/>
      <sheetName val="КВР 300"/>
      <sheetName val="КВР 400"/>
      <sheetName val="КВР 800"/>
      <sheetName val="200 (7413)"/>
      <sheetName val="Лист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С"/>
      <sheetName val="Разбивка"/>
      <sheetName val="Штатное расписание"/>
      <sheetName val="Анализ шт. расписания"/>
      <sheetName val="Анализ сметы расходов"/>
      <sheetName val="КВР 100 (0102)"/>
      <sheetName val="КВР 100"/>
      <sheetName val="КВР 200"/>
      <sheetName val="КВР 300"/>
      <sheetName val="КВР 400"/>
      <sheetName val="КВР 800"/>
      <sheetName val="зп 0102"/>
      <sheetName val="зп0104"/>
      <sheetName val="ФОТ"/>
      <sheetName val="0107"/>
      <sheetName val="0111"/>
      <sheetName val="0113"/>
      <sheetName val="0309"/>
      <sheetName val="0310"/>
      <sheetName val="0408"/>
      <sheetName val="0409"/>
      <sheetName val="0412"/>
      <sheetName val="0501"/>
      <sheetName val="0503"/>
      <sheetName val="1403"/>
      <sheetName val="Лист12"/>
    </sheetNames>
    <sheetDataSet>
      <sheetData sheetId="11">
        <row r="47">
          <cell r="G47">
            <v>0</v>
          </cell>
        </row>
        <row r="51">
          <cell r="G5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С"/>
      <sheetName val="Разбивка"/>
      <sheetName val="Штатное расписание"/>
      <sheetName val="Анализ шт. расписания"/>
      <sheetName val="Анализ"/>
      <sheetName val="КВР 100 (0102)"/>
      <sheetName val="КВР 100"/>
      <sheetName val="КВР 200"/>
      <sheetName val="КВР 300"/>
      <sheetName val="КВР 400"/>
      <sheetName val="КВР 800"/>
      <sheetName val="зп 0102"/>
      <sheetName val="зп0104"/>
      <sheetName val="ФОТ"/>
      <sheetName val="0107"/>
      <sheetName val="0111"/>
      <sheetName val="0113"/>
      <sheetName val="0309"/>
      <sheetName val="0310"/>
      <sheetName val="0408"/>
      <sheetName val="0409"/>
      <sheetName val="0412"/>
      <sheetName val="0501"/>
      <sheetName val="0502"/>
      <sheetName val="0503"/>
      <sheetName val="0801"/>
      <sheetName val="1403"/>
      <sheetName val="Анализ сметы расходов"/>
      <sheetName val="Лист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0"/>
  <sheetViews>
    <sheetView zoomScalePageLayoutView="0" workbookViewId="0" topLeftCell="A171">
      <selection activeCell="AA202" sqref="AA202:AI202"/>
    </sheetView>
  </sheetViews>
  <sheetFormatPr defaultColWidth="1.421875" defaultRowHeight="12.75"/>
  <cols>
    <col min="1" max="20" width="1.421875" style="313" customWidth="1"/>
    <col min="21" max="21" width="3.7109375" style="313" customWidth="1"/>
    <col min="22" max="28" width="1.421875" style="313" customWidth="1"/>
    <col min="29" max="29" width="0.5625" style="313" customWidth="1"/>
    <col min="30" max="30" width="1.421875" style="313" customWidth="1"/>
    <col min="31" max="31" width="0.9921875" style="313" customWidth="1"/>
    <col min="32" max="32" width="1.421875" style="313" customWidth="1"/>
    <col min="33" max="33" width="0.85546875" style="313" customWidth="1"/>
    <col min="34" max="37" width="1.421875" style="313" customWidth="1"/>
    <col min="38" max="38" width="1.28515625" style="313" customWidth="1"/>
    <col min="39" max="39" width="1.1484375" style="313" customWidth="1"/>
    <col min="40" max="40" width="0.9921875" style="313" customWidth="1"/>
    <col min="41" max="81" width="1.421875" style="313" customWidth="1"/>
    <col min="82" max="82" width="2.57421875" style="313" customWidth="1"/>
    <col min="83" max="90" width="1.421875" style="313" customWidth="1"/>
    <col min="91" max="91" width="2.8515625" style="313" customWidth="1"/>
    <col min="92" max="99" width="1.421875" style="313" customWidth="1"/>
    <col min="100" max="100" width="2.8515625" style="313" customWidth="1"/>
    <col min="101" max="16384" width="1.421875" style="313" customWidth="1"/>
  </cols>
  <sheetData>
    <row r="1" spans="60:99" ht="12.75">
      <c r="BH1" s="861" t="s">
        <v>303</v>
      </c>
      <c r="BI1" s="861"/>
      <c r="BJ1" s="861"/>
      <c r="BK1" s="861"/>
      <c r="BL1" s="861"/>
      <c r="BM1" s="861"/>
      <c r="BN1" s="861"/>
      <c r="BO1" s="861"/>
      <c r="BP1" s="861"/>
      <c r="BQ1" s="861"/>
      <c r="BR1" s="861"/>
      <c r="BS1" s="861"/>
      <c r="BT1" s="861"/>
      <c r="BU1" s="861"/>
      <c r="BV1" s="861"/>
      <c r="BW1" s="861"/>
      <c r="BX1" s="861"/>
      <c r="BY1" s="861"/>
      <c r="BZ1" s="861"/>
      <c r="CA1" s="861"/>
      <c r="CB1" s="861"/>
      <c r="CC1" s="861"/>
      <c r="CD1" s="861"/>
      <c r="CE1" s="861"/>
      <c r="CF1" s="861"/>
      <c r="CG1" s="861"/>
      <c r="CH1" s="861"/>
      <c r="CI1" s="861"/>
      <c r="CJ1" s="861"/>
      <c r="CK1" s="861"/>
      <c r="CL1" s="861"/>
      <c r="CM1" s="861"/>
      <c r="CN1" s="861"/>
      <c r="CO1" s="861"/>
      <c r="CP1" s="861"/>
      <c r="CQ1" s="861"/>
      <c r="CR1" s="861"/>
      <c r="CS1" s="861"/>
      <c r="CT1" s="861"/>
      <c r="CU1" s="861"/>
    </row>
    <row r="2" spans="60:99" ht="12.75">
      <c r="BH2" s="862" t="s">
        <v>731</v>
      </c>
      <c r="BI2" s="862"/>
      <c r="BJ2" s="862"/>
      <c r="BK2" s="862"/>
      <c r="BL2" s="862"/>
      <c r="BM2" s="862"/>
      <c r="BN2" s="862"/>
      <c r="BO2" s="862"/>
      <c r="BP2" s="862"/>
      <c r="BQ2" s="862"/>
      <c r="BR2" s="862"/>
      <c r="BS2" s="862"/>
      <c r="BT2" s="862"/>
      <c r="BU2" s="862"/>
      <c r="BV2" s="862"/>
      <c r="BW2" s="862"/>
      <c r="BX2" s="862"/>
      <c r="BY2" s="862"/>
      <c r="BZ2" s="862"/>
      <c r="CA2" s="862"/>
      <c r="CB2" s="862"/>
      <c r="CC2" s="862"/>
      <c r="CD2" s="862"/>
      <c r="CE2" s="862"/>
      <c r="CF2" s="862"/>
      <c r="CG2" s="862"/>
      <c r="CH2" s="862"/>
      <c r="CI2" s="862"/>
      <c r="CJ2" s="862"/>
      <c r="CK2" s="862"/>
      <c r="CL2" s="862"/>
      <c r="CM2" s="862"/>
      <c r="CN2" s="862"/>
      <c r="CO2" s="862"/>
      <c r="CP2" s="862"/>
      <c r="CQ2" s="862"/>
      <c r="CR2" s="862"/>
      <c r="CS2" s="862"/>
      <c r="CT2" s="862"/>
      <c r="CU2" s="862"/>
    </row>
    <row r="3" spans="41:256" ht="12.75"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863" t="s">
        <v>305</v>
      </c>
      <c r="BI3" s="863"/>
      <c r="BJ3" s="863"/>
      <c r="BK3" s="863"/>
      <c r="BL3" s="863"/>
      <c r="BM3" s="863"/>
      <c r="BN3" s="863"/>
      <c r="BO3" s="863"/>
      <c r="BP3" s="863"/>
      <c r="BQ3" s="863"/>
      <c r="BR3" s="863"/>
      <c r="BS3" s="863"/>
      <c r="BT3" s="863"/>
      <c r="BU3" s="863"/>
      <c r="BV3" s="863"/>
      <c r="BW3" s="863"/>
      <c r="BX3" s="863"/>
      <c r="BY3" s="863"/>
      <c r="BZ3" s="863"/>
      <c r="CA3" s="863"/>
      <c r="CB3" s="863"/>
      <c r="CC3" s="863"/>
      <c r="CD3" s="863"/>
      <c r="CE3" s="863"/>
      <c r="CF3" s="863"/>
      <c r="CG3" s="863"/>
      <c r="CH3" s="863"/>
      <c r="CI3" s="863"/>
      <c r="CJ3" s="863"/>
      <c r="CK3" s="863"/>
      <c r="CL3" s="863"/>
      <c r="CM3" s="863"/>
      <c r="CN3" s="863"/>
      <c r="CO3" s="863"/>
      <c r="CP3" s="863"/>
      <c r="CQ3" s="863"/>
      <c r="CR3" s="863"/>
      <c r="CS3" s="863"/>
      <c r="CT3" s="863"/>
      <c r="CU3" s="863"/>
      <c r="CV3" s="314"/>
      <c r="CW3" s="314"/>
      <c r="CX3" s="314"/>
      <c r="CY3" s="314"/>
      <c r="CZ3" s="314"/>
      <c r="DA3" s="314"/>
      <c r="DB3" s="314"/>
      <c r="DC3" s="314"/>
      <c r="DD3" s="314"/>
      <c r="DE3" s="314"/>
      <c r="DF3" s="314"/>
      <c r="DG3" s="314"/>
      <c r="DH3" s="314"/>
      <c r="DI3" s="314"/>
      <c r="DJ3" s="314"/>
      <c r="DK3" s="314"/>
      <c r="DL3" s="314"/>
      <c r="DM3" s="314"/>
      <c r="DN3" s="314"/>
      <c r="DO3" s="314"/>
      <c r="DP3" s="314"/>
      <c r="DQ3" s="314"/>
      <c r="DR3" s="314"/>
      <c r="DS3" s="314"/>
      <c r="DT3" s="314"/>
      <c r="DU3" s="314"/>
      <c r="DV3" s="314"/>
      <c r="DW3" s="314"/>
      <c r="DX3" s="314"/>
      <c r="DY3" s="314"/>
      <c r="DZ3" s="314"/>
      <c r="EA3" s="314"/>
      <c r="EB3" s="314"/>
      <c r="EC3" s="314"/>
      <c r="ED3" s="314"/>
      <c r="EE3" s="314"/>
      <c r="EF3" s="314"/>
      <c r="EG3" s="314"/>
      <c r="EH3" s="314"/>
      <c r="EI3" s="314"/>
      <c r="EJ3" s="314"/>
      <c r="EK3" s="314"/>
      <c r="EL3" s="314"/>
      <c r="EM3" s="314"/>
      <c r="EN3" s="314"/>
      <c r="EO3" s="314"/>
      <c r="EP3" s="314"/>
      <c r="EQ3" s="314"/>
      <c r="ER3" s="314"/>
      <c r="ES3" s="314"/>
      <c r="ET3" s="314"/>
      <c r="EU3" s="314"/>
      <c r="EV3" s="314"/>
      <c r="EW3" s="314"/>
      <c r="EX3" s="314"/>
      <c r="EY3" s="314"/>
      <c r="EZ3" s="314"/>
      <c r="FA3" s="314"/>
      <c r="FB3" s="314"/>
      <c r="FC3" s="314"/>
      <c r="FD3" s="314"/>
      <c r="FE3" s="314"/>
      <c r="FF3" s="314"/>
      <c r="FG3" s="314"/>
      <c r="FH3" s="314"/>
      <c r="FI3" s="314"/>
      <c r="FJ3" s="314"/>
      <c r="FK3" s="314"/>
      <c r="FL3" s="314"/>
      <c r="FM3" s="314"/>
      <c r="FN3" s="314"/>
      <c r="FO3" s="314"/>
      <c r="FP3" s="314"/>
      <c r="FQ3" s="314"/>
      <c r="FR3" s="314"/>
      <c r="FS3" s="314"/>
      <c r="FT3" s="314"/>
      <c r="FU3" s="314"/>
      <c r="FV3" s="314"/>
      <c r="FW3" s="314"/>
      <c r="FX3" s="314"/>
      <c r="FY3" s="314"/>
      <c r="FZ3" s="314"/>
      <c r="GA3" s="314"/>
      <c r="GB3" s="314"/>
      <c r="GC3" s="314"/>
      <c r="GD3" s="314"/>
      <c r="GE3" s="314"/>
      <c r="GF3" s="314"/>
      <c r="GG3" s="314"/>
      <c r="GH3" s="314"/>
      <c r="GI3" s="314"/>
      <c r="GJ3" s="314"/>
      <c r="GK3" s="314"/>
      <c r="GL3" s="314"/>
      <c r="GM3" s="314"/>
      <c r="GN3" s="314"/>
      <c r="GO3" s="314"/>
      <c r="GP3" s="314"/>
      <c r="GQ3" s="314"/>
      <c r="GR3" s="314"/>
      <c r="GS3" s="314"/>
      <c r="GT3" s="314"/>
      <c r="GU3" s="314"/>
      <c r="GV3" s="314"/>
      <c r="GW3" s="314"/>
      <c r="GX3" s="314"/>
      <c r="GY3" s="314"/>
      <c r="GZ3" s="314"/>
      <c r="HA3" s="314"/>
      <c r="HB3" s="314"/>
      <c r="HC3" s="314"/>
      <c r="HD3" s="314"/>
      <c r="HE3" s="314"/>
      <c r="HF3" s="314"/>
      <c r="HG3" s="314"/>
      <c r="HH3" s="314"/>
      <c r="HI3" s="314"/>
      <c r="HJ3" s="314"/>
      <c r="HK3" s="314"/>
      <c r="HL3" s="314"/>
      <c r="HM3" s="314"/>
      <c r="HN3" s="314"/>
      <c r="HO3" s="314"/>
      <c r="HP3" s="314"/>
      <c r="HQ3" s="314"/>
      <c r="HR3" s="314"/>
      <c r="HS3" s="314"/>
      <c r="HT3" s="314"/>
      <c r="HU3" s="314"/>
      <c r="HV3" s="314"/>
      <c r="HW3" s="314"/>
      <c r="HX3" s="314"/>
      <c r="HY3" s="314"/>
      <c r="HZ3" s="314"/>
      <c r="IA3" s="314"/>
      <c r="IB3" s="314"/>
      <c r="IC3" s="314"/>
      <c r="ID3" s="314"/>
      <c r="IE3" s="314"/>
      <c r="IF3" s="314"/>
      <c r="IG3" s="314"/>
      <c r="IH3" s="314"/>
      <c r="II3" s="314"/>
      <c r="IJ3" s="314"/>
      <c r="IK3" s="314"/>
      <c r="IL3" s="314"/>
      <c r="IM3" s="314"/>
      <c r="IN3" s="314"/>
      <c r="IO3" s="314"/>
      <c r="IP3" s="314"/>
      <c r="IQ3" s="314"/>
      <c r="IR3" s="314"/>
      <c r="IS3" s="314"/>
      <c r="IT3" s="314"/>
      <c r="IU3" s="314"/>
      <c r="IV3" s="314"/>
    </row>
    <row r="4" spans="60:99" ht="12.75">
      <c r="BH4" s="862"/>
      <c r="BI4" s="862"/>
      <c r="BJ4" s="862"/>
      <c r="BK4" s="862"/>
      <c r="BL4" s="862"/>
      <c r="BM4" s="862"/>
      <c r="BN4" s="862"/>
      <c r="BO4" s="862"/>
      <c r="BP4" s="862"/>
      <c r="BQ4" s="862"/>
      <c r="BR4" s="862"/>
      <c r="BS4" s="862"/>
      <c r="BT4" s="862"/>
      <c r="BU4" s="862"/>
      <c r="BV4" s="862"/>
      <c r="BW4" s="862"/>
      <c r="BX4" s="862"/>
      <c r="BY4" s="862"/>
      <c r="BZ4" s="862"/>
      <c r="CA4" s="862"/>
      <c r="CB4" s="862"/>
      <c r="CC4" s="862"/>
      <c r="CD4" s="862"/>
      <c r="CE4" s="862"/>
      <c r="CF4" s="862"/>
      <c r="CG4" s="862"/>
      <c r="CH4" s="862"/>
      <c r="CI4" s="862"/>
      <c r="CJ4" s="862"/>
      <c r="CK4" s="862"/>
      <c r="CL4" s="862"/>
      <c r="CM4" s="862"/>
      <c r="CN4" s="862"/>
      <c r="CO4" s="862"/>
      <c r="CP4" s="862"/>
      <c r="CQ4" s="862"/>
      <c r="CR4" s="862"/>
      <c r="CS4" s="862"/>
      <c r="CT4" s="862"/>
      <c r="CU4" s="862"/>
    </row>
    <row r="5" spans="41:256" ht="12.75"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863" t="s">
        <v>306</v>
      </c>
      <c r="BI5" s="863"/>
      <c r="BJ5" s="863"/>
      <c r="BK5" s="863"/>
      <c r="BL5" s="863"/>
      <c r="BM5" s="863"/>
      <c r="BN5" s="863"/>
      <c r="BO5" s="863"/>
      <c r="BP5" s="863"/>
      <c r="BQ5" s="863"/>
      <c r="BR5" s="863"/>
      <c r="BS5" s="863"/>
      <c r="BT5" s="863"/>
      <c r="BU5" s="863"/>
      <c r="BV5" s="863"/>
      <c r="BW5" s="863"/>
      <c r="BX5" s="863"/>
      <c r="BY5" s="863"/>
      <c r="BZ5" s="863"/>
      <c r="CA5" s="863"/>
      <c r="CB5" s="863"/>
      <c r="CC5" s="863"/>
      <c r="CD5" s="863"/>
      <c r="CE5" s="863"/>
      <c r="CF5" s="863"/>
      <c r="CG5" s="863"/>
      <c r="CH5" s="863"/>
      <c r="CI5" s="863"/>
      <c r="CJ5" s="863"/>
      <c r="CK5" s="863"/>
      <c r="CL5" s="863"/>
      <c r="CM5" s="863"/>
      <c r="CN5" s="863"/>
      <c r="CO5" s="863"/>
      <c r="CP5" s="863"/>
      <c r="CQ5" s="863"/>
      <c r="CR5" s="863"/>
      <c r="CS5" s="863"/>
      <c r="CT5" s="863"/>
      <c r="CU5" s="863"/>
      <c r="CV5" s="314"/>
      <c r="CW5" s="314"/>
      <c r="CX5" s="314"/>
      <c r="CY5" s="314"/>
      <c r="CZ5" s="314"/>
      <c r="DA5" s="314"/>
      <c r="DB5" s="314"/>
      <c r="DC5" s="314"/>
      <c r="DD5" s="314"/>
      <c r="DE5" s="314"/>
      <c r="DF5" s="314"/>
      <c r="DG5" s="314"/>
      <c r="DH5" s="314"/>
      <c r="DI5" s="314"/>
      <c r="DJ5" s="314"/>
      <c r="DK5" s="314"/>
      <c r="DL5" s="314"/>
      <c r="DM5" s="314"/>
      <c r="DN5" s="314"/>
      <c r="DO5" s="314"/>
      <c r="DP5" s="314"/>
      <c r="DQ5" s="314"/>
      <c r="DR5" s="314"/>
      <c r="DS5" s="314"/>
      <c r="DT5" s="314"/>
      <c r="DU5" s="314"/>
      <c r="DV5" s="314"/>
      <c r="DW5" s="314"/>
      <c r="DX5" s="314"/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4"/>
      <c r="EW5" s="314"/>
      <c r="EX5" s="314"/>
      <c r="EY5" s="314"/>
      <c r="EZ5" s="314"/>
      <c r="FA5" s="314"/>
      <c r="FB5" s="314"/>
      <c r="FC5" s="314"/>
      <c r="FD5" s="314"/>
      <c r="FE5" s="314"/>
      <c r="FF5" s="314"/>
      <c r="FG5" s="314"/>
      <c r="FH5" s="314"/>
      <c r="FI5" s="314"/>
      <c r="FJ5" s="314"/>
      <c r="FK5" s="314"/>
      <c r="FL5" s="314"/>
      <c r="FM5" s="314"/>
      <c r="FN5" s="314"/>
      <c r="FO5" s="314"/>
      <c r="FP5" s="314"/>
      <c r="FQ5" s="314"/>
      <c r="FR5" s="314"/>
      <c r="FS5" s="314"/>
      <c r="FT5" s="314"/>
      <c r="FU5" s="314"/>
      <c r="FV5" s="314"/>
      <c r="FW5" s="314"/>
      <c r="FX5" s="314"/>
      <c r="FY5" s="314"/>
      <c r="FZ5" s="314"/>
      <c r="GA5" s="314"/>
      <c r="GB5" s="314"/>
      <c r="GC5" s="314"/>
      <c r="GD5" s="314"/>
      <c r="GE5" s="314"/>
      <c r="GF5" s="314"/>
      <c r="GG5" s="314"/>
      <c r="GH5" s="314"/>
      <c r="GI5" s="314"/>
      <c r="GJ5" s="314"/>
      <c r="GK5" s="314"/>
      <c r="GL5" s="314"/>
      <c r="GM5" s="314"/>
      <c r="GN5" s="314"/>
      <c r="GO5" s="314"/>
      <c r="GP5" s="314"/>
      <c r="GQ5" s="314"/>
      <c r="GR5" s="314"/>
      <c r="GS5" s="314"/>
      <c r="GT5" s="314"/>
      <c r="GU5" s="314"/>
      <c r="GV5" s="314"/>
      <c r="GW5" s="314"/>
      <c r="GX5" s="314"/>
      <c r="GY5" s="314"/>
      <c r="GZ5" s="314"/>
      <c r="HA5" s="314"/>
      <c r="HB5" s="314"/>
      <c r="HC5" s="314"/>
      <c r="HD5" s="314"/>
      <c r="HE5" s="314"/>
      <c r="HF5" s="314"/>
      <c r="HG5" s="314"/>
      <c r="HH5" s="314"/>
      <c r="HI5" s="314"/>
      <c r="HJ5" s="314"/>
      <c r="HK5" s="314"/>
      <c r="HL5" s="314"/>
      <c r="HM5" s="314"/>
      <c r="HN5" s="314"/>
      <c r="HO5" s="314"/>
      <c r="HP5" s="314"/>
      <c r="HQ5" s="314"/>
      <c r="HR5" s="314"/>
      <c r="HS5" s="314"/>
      <c r="HT5" s="314"/>
      <c r="HU5" s="314"/>
      <c r="HV5" s="314"/>
      <c r="HW5" s="314"/>
      <c r="HX5" s="314"/>
      <c r="HY5" s="314"/>
      <c r="HZ5" s="314"/>
      <c r="IA5" s="314"/>
      <c r="IB5" s="314"/>
      <c r="IC5" s="314"/>
      <c r="ID5" s="314"/>
      <c r="IE5" s="314"/>
      <c r="IF5" s="314"/>
      <c r="IG5" s="314"/>
      <c r="IH5" s="314"/>
      <c r="II5" s="314"/>
      <c r="IJ5" s="314"/>
      <c r="IK5" s="314"/>
      <c r="IL5" s="314"/>
      <c r="IM5" s="314"/>
      <c r="IN5" s="314"/>
      <c r="IO5" s="314"/>
      <c r="IP5" s="314"/>
      <c r="IQ5" s="314"/>
      <c r="IR5" s="314"/>
      <c r="IS5" s="314"/>
      <c r="IT5" s="314"/>
      <c r="IU5" s="314"/>
      <c r="IV5" s="314"/>
    </row>
    <row r="6" spans="60:99" ht="12.75">
      <c r="BH6" s="862"/>
      <c r="BI6" s="862"/>
      <c r="BJ6" s="862"/>
      <c r="BK6" s="862"/>
      <c r="BL6" s="862"/>
      <c r="BM6" s="862"/>
      <c r="BN6" s="862"/>
      <c r="BO6" s="862"/>
      <c r="BP6" s="862"/>
      <c r="BQ6" s="862"/>
      <c r="BR6" s="862"/>
      <c r="BS6" s="862"/>
      <c r="BT6" s="862"/>
      <c r="BU6" s="862"/>
      <c r="BX6" s="862" t="s">
        <v>730</v>
      </c>
      <c r="BY6" s="862"/>
      <c r="BZ6" s="862"/>
      <c r="CA6" s="862"/>
      <c r="CB6" s="862"/>
      <c r="CC6" s="862"/>
      <c r="CD6" s="862"/>
      <c r="CE6" s="862"/>
      <c r="CF6" s="862"/>
      <c r="CG6" s="862"/>
      <c r="CH6" s="862"/>
      <c r="CI6" s="862"/>
      <c r="CJ6" s="862"/>
      <c r="CK6" s="862"/>
      <c r="CL6" s="862"/>
      <c r="CM6" s="862"/>
      <c r="CN6" s="862"/>
      <c r="CO6" s="862"/>
      <c r="CP6" s="862"/>
      <c r="CQ6" s="862"/>
      <c r="CR6" s="862"/>
      <c r="CS6" s="862"/>
      <c r="CT6" s="862"/>
      <c r="CU6" s="862"/>
    </row>
    <row r="7" spans="41:256" ht="12.75"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863" t="s">
        <v>307</v>
      </c>
      <c r="BI7" s="863"/>
      <c r="BJ7" s="863"/>
      <c r="BK7" s="863"/>
      <c r="BL7" s="863"/>
      <c r="BM7" s="863"/>
      <c r="BN7" s="863"/>
      <c r="BO7" s="863"/>
      <c r="BP7" s="863"/>
      <c r="BQ7" s="863"/>
      <c r="BR7" s="863"/>
      <c r="BS7" s="863"/>
      <c r="BT7" s="863"/>
      <c r="BU7" s="863"/>
      <c r="BV7" s="314"/>
      <c r="BW7" s="314"/>
      <c r="BX7" s="863" t="s">
        <v>308</v>
      </c>
      <c r="BY7" s="863"/>
      <c r="BZ7" s="863"/>
      <c r="CA7" s="863"/>
      <c r="CB7" s="863"/>
      <c r="CC7" s="863"/>
      <c r="CD7" s="863"/>
      <c r="CE7" s="863"/>
      <c r="CF7" s="863"/>
      <c r="CG7" s="863"/>
      <c r="CH7" s="863"/>
      <c r="CI7" s="863"/>
      <c r="CJ7" s="863"/>
      <c r="CK7" s="863"/>
      <c r="CL7" s="863"/>
      <c r="CM7" s="863"/>
      <c r="CN7" s="863"/>
      <c r="CO7" s="863"/>
      <c r="CP7" s="863"/>
      <c r="CQ7" s="863"/>
      <c r="CR7" s="863"/>
      <c r="CS7" s="863"/>
      <c r="CT7" s="863"/>
      <c r="CU7" s="863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  <c r="DG7" s="314"/>
      <c r="DH7" s="314"/>
      <c r="DI7" s="314"/>
      <c r="DJ7" s="314"/>
      <c r="DK7" s="314"/>
      <c r="DL7" s="314"/>
      <c r="DM7" s="314"/>
      <c r="DN7" s="314"/>
      <c r="DO7" s="314"/>
      <c r="DP7" s="314"/>
      <c r="DQ7" s="314"/>
      <c r="DR7" s="314"/>
      <c r="DS7" s="314"/>
      <c r="DT7" s="314"/>
      <c r="DU7" s="314"/>
      <c r="DV7" s="314"/>
      <c r="DW7" s="314"/>
      <c r="DX7" s="314"/>
      <c r="DY7" s="314"/>
      <c r="DZ7" s="314"/>
      <c r="EA7" s="314"/>
      <c r="EB7" s="314"/>
      <c r="EC7" s="314"/>
      <c r="ED7" s="314"/>
      <c r="EE7" s="314"/>
      <c r="EF7" s="314"/>
      <c r="EG7" s="314"/>
      <c r="EH7" s="314"/>
      <c r="EI7" s="314"/>
      <c r="EJ7" s="314"/>
      <c r="EK7" s="314"/>
      <c r="EL7" s="314"/>
      <c r="EM7" s="314"/>
      <c r="EN7" s="314"/>
      <c r="EO7" s="314"/>
      <c r="EP7" s="314"/>
      <c r="EQ7" s="314"/>
      <c r="ER7" s="314"/>
      <c r="ES7" s="314"/>
      <c r="ET7" s="314"/>
      <c r="EU7" s="314"/>
      <c r="EV7" s="314"/>
      <c r="EW7" s="314"/>
      <c r="EX7" s="314"/>
      <c r="EY7" s="314"/>
      <c r="EZ7" s="314"/>
      <c r="FA7" s="314"/>
      <c r="FB7" s="314"/>
      <c r="FC7" s="314"/>
      <c r="FD7" s="314"/>
      <c r="FE7" s="314"/>
      <c r="FF7" s="314"/>
      <c r="FG7" s="314"/>
      <c r="FH7" s="314"/>
      <c r="FI7" s="314"/>
      <c r="FJ7" s="314"/>
      <c r="FK7" s="314"/>
      <c r="FL7" s="314"/>
      <c r="FM7" s="314"/>
      <c r="FN7" s="314"/>
      <c r="FO7" s="314"/>
      <c r="FP7" s="314"/>
      <c r="FQ7" s="314"/>
      <c r="FR7" s="314"/>
      <c r="FS7" s="314"/>
      <c r="FT7" s="314"/>
      <c r="FU7" s="314"/>
      <c r="FV7" s="314"/>
      <c r="FW7" s="314"/>
      <c r="FX7" s="314"/>
      <c r="FY7" s="314"/>
      <c r="FZ7" s="314"/>
      <c r="GA7" s="314"/>
      <c r="GB7" s="314"/>
      <c r="GC7" s="314"/>
      <c r="GD7" s="314"/>
      <c r="GE7" s="314"/>
      <c r="GF7" s="314"/>
      <c r="GG7" s="314"/>
      <c r="GH7" s="314"/>
      <c r="GI7" s="314"/>
      <c r="GJ7" s="314"/>
      <c r="GK7" s="314"/>
      <c r="GL7" s="314"/>
      <c r="GM7" s="314"/>
      <c r="GN7" s="314"/>
      <c r="GO7" s="314"/>
      <c r="GP7" s="314"/>
      <c r="GQ7" s="314"/>
      <c r="GR7" s="314"/>
      <c r="GS7" s="314"/>
      <c r="GT7" s="314"/>
      <c r="GU7" s="314"/>
      <c r="GV7" s="314"/>
      <c r="GW7" s="314"/>
      <c r="GX7" s="314"/>
      <c r="GY7" s="314"/>
      <c r="GZ7" s="314"/>
      <c r="HA7" s="314"/>
      <c r="HB7" s="314"/>
      <c r="HC7" s="314"/>
      <c r="HD7" s="314"/>
      <c r="HE7" s="314"/>
      <c r="HF7" s="314"/>
      <c r="HG7" s="314"/>
      <c r="HH7" s="314"/>
      <c r="HI7" s="314"/>
      <c r="HJ7" s="314"/>
      <c r="HK7" s="314"/>
      <c r="HL7" s="314"/>
      <c r="HM7" s="314"/>
      <c r="HN7" s="314"/>
      <c r="HO7" s="314"/>
      <c r="HP7" s="314"/>
      <c r="HQ7" s="314"/>
      <c r="HR7" s="314"/>
      <c r="HS7" s="314"/>
      <c r="HT7" s="314"/>
      <c r="HU7" s="314"/>
      <c r="HV7" s="314"/>
      <c r="HW7" s="314"/>
      <c r="HX7" s="314"/>
      <c r="HY7" s="314"/>
      <c r="HZ7" s="314"/>
      <c r="IA7" s="314"/>
      <c r="IB7" s="314"/>
      <c r="IC7" s="314"/>
      <c r="ID7" s="314"/>
      <c r="IE7" s="314"/>
      <c r="IF7" s="314"/>
      <c r="IG7" s="314"/>
      <c r="IH7" s="314"/>
      <c r="II7" s="314"/>
      <c r="IJ7" s="314"/>
      <c r="IK7" s="314"/>
      <c r="IL7" s="314"/>
      <c r="IM7" s="314"/>
      <c r="IN7" s="314"/>
      <c r="IO7" s="314"/>
      <c r="IP7" s="314"/>
      <c r="IQ7" s="314"/>
      <c r="IR7" s="314"/>
      <c r="IS7" s="314"/>
      <c r="IT7" s="314"/>
      <c r="IU7" s="314"/>
      <c r="IV7" s="314"/>
    </row>
    <row r="8" spans="60:85" ht="12.75">
      <c r="BH8" s="315" t="s">
        <v>309</v>
      </c>
      <c r="BI8" s="868" t="s">
        <v>832</v>
      </c>
      <c r="BJ8" s="868"/>
      <c r="BK8" s="868"/>
      <c r="BL8" s="316" t="s">
        <v>310</v>
      </c>
      <c r="BM8" s="862" t="s">
        <v>617</v>
      </c>
      <c r="BN8" s="862"/>
      <c r="BO8" s="862"/>
      <c r="BP8" s="862"/>
      <c r="BQ8" s="862"/>
      <c r="BR8" s="862"/>
      <c r="BS8" s="862"/>
      <c r="BT8" s="862"/>
      <c r="BU8" s="862"/>
      <c r="BV8" s="862"/>
      <c r="BW8" s="862"/>
      <c r="BX8" s="862"/>
      <c r="BY8" s="862"/>
      <c r="BZ8" s="862"/>
      <c r="CA8" s="862"/>
      <c r="CB8" s="862"/>
      <c r="CD8" s="317" t="s">
        <v>311</v>
      </c>
      <c r="CE8" s="869" t="s">
        <v>813</v>
      </c>
      <c r="CF8" s="869"/>
      <c r="CG8" s="316" t="s">
        <v>312</v>
      </c>
    </row>
    <row r="9" spans="1:85" ht="12.75">
      <c r="A9" s="315"/>
      <c r="E9" s="316"/>
      <c r="W9" s="317"/>
      <c r="X9" s="318"/>
      <c r="Y9" s="318"/>
      <c r="Z9" s="316"/>
      <c r="BH9" s="315"/>
      <c r="BL9" s="316"/>
      <c r="CD9" s="317"/>
      <c r="CE9" s="318"/>
      <c r="CF9" s="318"/>
      <c r="CG9" s="316"/>
    </row>
    <row r="10" spans="10:99" ht="16.5" thickBot="1">
      <c r="J10" s="319"/>
      <c r="K10" s="319"/>
      <c r="L10" s="319"/>
      <c r="M10" s="319"/>
      <c r="Y10" s="319"/>
      <c r="Z10" s="319"/>
      <c r="AA10" s="319"/>
      <c r="AB10" s="319"/>
      <c r="AC10" s="320"/>
      <c r="AD10" s="320"/>
      <c r="AE10" s="319"/>
      <c r="AF10" s="321"/>
      <c r="AG10" s="322"/>
      <c r="AH10" s="322"/>
      <c r="AI10" s="322"/>
      <c r="AJ10" s="322"/>
      <c r="AK10" s="322"/>
      <c r="AL10" s="322"/>
      <c r="AM10" s="322"/>
      <c r="AN10" s="319"/>
      <c r="AO10" s="319"/>
      <c r="AP10" s="319"/>
      <c r="AQ10" s="319"/>
      <c r="AR10" s="319"/>
      <c r="AS10" s="319"/>
      <c r="AT10" s="321" t="s">
        <v>313</v>
      </c>
      <c r="AU10" s="867" t="s">
        <v>858</v>
      </c>
      <c r="AV10" s="867"/>
      <c r="AW10" s="323" t="s">
        <v>314</v>
      </c>
      <c r="AX10" s="319"/>
      <c r="AY10" s="319"/>
      <c r="AZ10" s="319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22"/>
      <c r="BQ10" s="316"/>
      <c r="CJ10" s="864" t="s">
        <v>315</v>
      </c>
      <c r="CK10" s="865"/>
      <c r="CL10" s="865"/>
      <c r="CM10" s="865"/>
      <c r="CN10" s="865"/>
      <c r="CO10" s="865"/>
      <c r="CP10" s="865"/>
      <c r="CQ10" s="865"/>
      <c r="CR10" s="865"/>
      <c r="CS10" s="865"/>
      <c r="CT10" s="865"/>
      <c r="CU10" s="866"/>
    </row>
    <row r="11" spans="3:99" ht="15.75">
      <c r="C11" s="324"/>
      <c r="AV11" s="694" t="s">
        <v>859</v>
      </c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3"/>
      <c r="BO11" s="325"/>
      <c r="BP11" s="324"/>
      <c r="BT11" s="324"/>
      <c r="BU11" s="324"/>
      <c r="BV11" s="324"/>
      <c r="BW11" s="324"/>
      <c r="CA11" s="315"/>
      <c r="CC11" s="316"/>
      <c r="CH11" s="315" t="s">
        <v>316</v>
      </c>
      <c r="CJ11" s="870" t="s">
        <v>317</v>
      </c>
      <c r="CK11" s="871"/>
      <c r="CL11" s="871"/>
      <c r="CM11" s="871"/>
      <c r="CN11" s="871"/>
      <c r="CO11" s="871"/>
      <c r="CP11" s="871"/>
      <c r="CQ11" s="871"/>
      <c r="CR11" s="871"/>
      <c r="CS11" s="871"/>
      <c r="CT11" s="871"/>
      <c r="CU11" s="872"/>
    </row>
    <row r="12" spans="15:99" ht="12.75">
      <c r="O12" s="324"/>
      <c r="AI12" s="315" t="s">
        <v>318</v>
      </c>
      <c r="AJ12" s="868" t="s">
        <v>832</v>
      </c>
      <c r="AK12" s="868"/>
      <c r="AL12" s="868"/>
      <c r="AM12" s="316" t="s">
        <v>310</v>
      </c>
      <c r="AN12" s="862" t="str">
        <f>BM8</f>
        <v>декабря</v>
      </c>
      <c r="AO12" s="862"/>
      <c r="AP12" s="862"/>
      <c r="AQ12" s="862"/>
      <c r="AR12" s="862"/>
      <c r="AS12" s="862"/>
      <c r="AT12" s="862"/>
      <c r="AU12" s="862"/>
      <c r="AV12" s="862"/>
      <c r="AW12" s="862"/>
      <c r="AY12" s="317" t="s">
        <v>311</v>
      </c>
      <c r="AZ12" s="869" t="s">
        <v>813</v>
      </c>
      <c r="BA12" s="869"/>
      <c r="BB12" s="316" t="s">
        <v>319</v>
      </c>
      <c r="BV12" s="317"/>
      <c r="BW12" s="318"/>
      <c r="BX12" s="318"/>
      <c r="BY12" s="316"/>
      <c r="CH12" s="315" t="s">
        <v>320</v>
      </c>
      <c r="CJ12" s="873"/>
      <c r="CK12" s="874"/>
      <c r="CL12" s="874"/>
      <c r="CM12" s="874"/>
      <c r="CN12" s="874"/>
      <c r="CO12" s="874"/>
      <c r="CP12" s="874"/>
      <c r="CQ12" s="874"/>
      <c r="CR12" s="874"/>
      <c r="CS12" s="874"/>
      <c r="CT12" s="874"/>
      <c r="CU12" s="875"/>
    </row>
    <row r="13" spans="15:99" ht="12.75">
      <c r="O13" s="324"/>
      <c r="BV13" s="317"/>
      <c r="BW13" s="318"/>
      <c r="BX13" s="318"/>
      <c r="BY13" s="316"/>
      <c r="CH13" s="315" t="s">
        <v>321</v>
      </c>
      <c r="CJ13" s="873"/>
      <c r="CK13" s="874"/>
      <c r="CL13" s="874"/>
      <c r="CM13" s="874"/>
      <c r="CN13" s="874"/>
      <c r="CO13" s="874"/>
      <c r="CP13" s="874"/>
      <c r="CQ13" s="874"/>
      <c r="CR13" s="874"/>
      <c r="CS13" s="874"/>
      <c r="CT13" s="874"/>
      <c r="CU13" s="875"/>
    </row>
    <row r="14" spans="1:99" ht="12.75">
      <c r="A14" s="316" t="s">
        <v>322</v>
      </c>
      <c r="O14" s="324"/>
      <c r="S14" s="862" t="s">
        <v>526</v>
      </c>
      <c r="T14" s="862"/>
      <c r="U14" s="862"/>
      <c r="V14" s="862"/>
      <c r="W14" s="862"/>
      <c r="X14" s="862"/>
      <c r="Y14" s="862"/>
      <c r="Z14" s="862"/>
      <c r="AA14" s="862"/>
      <c r="AB14" s="862"/>
      <c r="AC14" s="862"/>
      <c r="AD14" s="862"/>
      <c r="AE14" s="862"/>
      <c r="AF14" s="862"/>
      <c r="AG14" s="862"/>
      <c r="AH14" s="862"/>
      <c r="AI14" s="862"/>
      <c r="AJ14" s="862"/>
      <c r="AK14" s="862"/>
      <c r="AL14" s="862"/>
      <c r="AM14" s="862"/>
      <c r="AN14" s="862"/>
      <c r="AO14" s="862"/>
      <c r="AP14" s="862"/>
      <c r="AQ14" s="862"/>
      <c r="AR14" s="862"/>
      <c r="AS14" s="862"/>
      <c r="AT14" s="862"/>
      <c r="AU14" s="862"/>
      <c r="AV14" s="862"/>
      <c r="AW14" s="862"/>
      <c r="AX14" s="862"/>
      <c r="AY14" s="862"/>
      <c r="AZ14" s="862"/>
      <c r="BA14" s="862"/>
      <c r="BB14" s="862"/>
      <c r="BC14" s="862"/>
      <c r="BD14" s="862"/>
      <c r="BE14" s="862"/>
      <c r="BF14" s="862"/>
      <c r="BG14" s="862"/>
      <c r="BH14" s="862"/>
      <c r="BI14" s="862"/>
      <c r="BJ14" s="862"/>
      <c r="BK14" s="862"/>
      <c r="BL14" s="862"/>
      <c r="BM14" s="862"/>
      <c r="BN14" s="862"/>
      <c r="BO14" s="862"/>
      <c r="BP14" s="862"/>
      <c r="BQ14" s="862"/>
      <c r="BR14" s="862"/>
      <c r="BS14" s="862"/>
      <c r="BT14" s="862"/>
      <c r="BV14" s="317"/>
      <c r="BW14" s="318"/>
      <c r="BX14" s="318"/>
      <c r="BY14" s="316"/>
      <c r="CH14" s="315" t="s">
        <v>323</v>
      </c>
      <c r="CJ14" s="876"/>
      <c r="CK14" s="877"/>
      <c r="CL14" s="877"/>
      <c r="CM14" s="877"/>
      <c r="CN14" s="877"/>
      <c r="CO14" s="877"/>
      <c r="CP14" s="877"/>
      <c r="CQ14" s="877"/>
      <c r="CR14" s="877"/>
      <c r="CS14" s="877"/>
      <c r="CT14" s="877"/>
      <c r="CU14" s="878"/>
    </row>
    <row r="15" spans="1:99" ht="12.75">
      <c r="A15" s="316" t="s">
        <v>324</v>
      </c>
      <c r="O15" s="324"/>
      <c r="U15" s="881"/>
      <c r="V15" s="881"/>
      <c r="W15" s="881"/>
      <c r="X15" s="881"/>
      <c r="Y15" s="881"/>
      <c r="Z15" s="881"/>
      <c r="AA15" s="881"/>
      <c r="AB15" s="881"/>
      <c r="AC15" s="881"/>
      <c r="AD15" s="881"/>
      <c r="AE15" s="881"/>
      <c r="AF15" s="881"/>
      <c r="AG15" s="881"/>
      <c r="AH15" s="881"/>
      <c r="AI15" s="881"/>
      <c r="AJ15" s="881"/>
      <c r="AK15" s="881"/>
      <c r="AL15" s="881"/>
      <c r="AM15" s="881"/>
      <c r="AN15" s="881"/>
      <c r="AO15" s="881"/>
      <c r="AP15" s="881"/>
      <c r="AQ15" s="881"/>
      <c r="AR15" s="881"/>
      <c r="AS15" s="881"/>
      <c r="AT15" s="881"/>
      <c r="AU15" s="881"/>
      <c r="AV15" s="881"/>
      <c r="AW15" s="881"/>
      <c r="AX15" s="881"/>
      <c r="AY15" s="881"/>
      <c r="AZ15" s="881"/>
      <c r="BA15" s="881"/>
      <c r="BB15" s="881"/>
      <c r="BC15" s="881"/>
      <c r="BD15" s="881"/>
      <c r="BE15" s="881"/>
      <c r="BF15" s="881"/>
      <c r="BG15" s="881"/>
      <c r="BH15" s="881"/>
      <c r="BI15" s="881"/>
      <c r="BJ15" s="881"/>
      <c r="BK15" s="881"/>
      <c r="BL15" s="881"/>
      <c r="BM15" s="881"/>
      <c r="BN15" s="881"/>
      <c r="BO15" s="881"/>
      <c r="BP15" s="881"/>
      <c r="BQ15" s="881"/>
      <c r="BR15" s="881"/>
      <c r="BS15" s="881"/>
      <c r="BT15" s="881"/>
      <c r="BV15" s="317"/>
      <c r="BW15" s="318"/>
      <c r="BX15" s="318"/>
      <c r="BY15" s="316"/>
      <c r="CH15" s="315" t="s">
        <v>323</v>
      </c>
      <c r="CJ15" s="882"/>
      <c r="CK15" s="868"/>
      <c r="CL15" s="868"/>
      <c r="CM15" s="868"/>
      <c r="CN15" s="868"/>
      <c r="CO15" s="868"/>
      <c r="CP15" s="868"/>
      <c r="CQ15" s="868"/>
      <c r="CR15" s="868"/>
      <c r="CS15" s="868"/>
      <c r="CT15" s="868"/>
      <c r="CU15" s="883"/>
    </row>
    <row r="16" spans="1:99" ht="12.75">
      <c r="A16" s="316" t="s">
        <v>325</v>
      </c>
      <c r="O16" s="324"/>
      <c r="Z16" s="881" t="s">
        <v>526</v>
      </c>
      <c r="AA16" s="881"/>
      <c r="AB16" s="881"/>
      <c r="AC16" s="881"/>
      <c r="AD16" s="881"/>
      <c r="AE16" s="881"/>
      <c r="AF16" s="881"/>
      <c r="AG16" s="881"/>
      <c r="AH16" s="881"/>
      <c r="AI16" s="881"/>
      <c r="AJ16" s="881"/>
      <c r="AK16" s="881"/>
      <c r="AL16" s="881"/>
      <c r="AM16" s="881"/>
      <c r="AN16" s="881"/>
      <c r="AO16" s="881"/>
      <c r="AP16" s="881"/>
      <c r="AQ16" s="881"/>
      <c r="AR16" s="881"/>
      <c r="AS16" s="881"/>
      <c r="AT16" s="881"/>
      <c r="AU16" s="881"/>
      <c r="AV16" s="881"/>
      <c r="AW16" s="881"/>
      <c r="AX16" s="881"/>
      <c r="AY16" s="881"/>
      <c r="AZ16" s="881"/>
      <c r="BA16" s="881"/>
      <c r="BB16" s="881"/>
      <c r="BC16" s="881"/>
      <c r="BD16" s="881"/>
      <c r="BE16" s="881"/>
      <c r="BF16" s="881"/>
      <c r="BG16" s="881"/>
      <c r="BH16" s="881"/>
      <c r="BI16" s="881"/>
      <c r="BJ16" s="881"/>
      <c r="BK16" s="881"/>
      <c r="BL16" s="881"/>
      <c r="BM16" s="881"/>
      <c r="BN16" s="881"/>
      <c r="BO16" s="881"/>
      <c r="BP16" s="881"/>
      <c r="BQ16" s="881"/>
      <c r="BR16" s="881"/>
      <c r="BS16" s="881"/>
      <c r="BT16" s="881"/>
      <c r="BV16" s="317"/>
      <c r="BW16" s="318"/>
      <c r="BX16" s="318"/>
      <c r="BY16" s="316"/>
      <c r="CH16" s="315" t="s">
        <v>326</v>
      </c>
      <c r="CJ16" s="873"/>
      <c r="CK16" s="874"/>
      <c r="CL16" s="874"/>
      <c r="CM16" s="874"/>
      <c r="CN16" s="874"/>
      <c r="CO16" s="874"/>
      <c r="CP16" s="874"/>
      <c r="CQ16" s="874"/>
      <c r="CR16" s="874"/>
      <c r="CS16" s="874"/>
      <c r="CT16" s="874"/>
      <c r="CU16" s="875"/>
    </row>
    <row r="17" spans="1:99" ht="12.75">
      <c r="A17" s="316" t="s">
        <v>327</v>
      </c>
      <c r="O17" s="884" t="s">
        <v>527</v>
      </c>
      <c r="P17" s="884"/>
      <c r="Q17" s="884"/>
      <c r="R17" s="884"/>
      <c r="S17" s="884"/>
      <c r="T17" s="884"/>
      <c r="U17" s="884"/>
      <c r="V17" s="884"/>
      <c r="W17" s="884"/>
      <c r="X17" s="884"/>
      <c r="Y17" s="884"/>
      <c r="Z17" s="884"/>
      <c r="AA17" s="884"/>
      <c r="AB17" s="884"/>
      <c r="AC17" s="884"/>
      <c r="AD17" s="884"/>
      <c r="AE17" s="884"/>
      <c r="AF17" s="884"/>
      <c r="AG17" s="884"/>
      <c r="AH17" s="884"/>
      <c r="AI17" s="884"/>
      <c r="AJ17" s="884"/>
      <c r="AK17" s="884"/>
      <c r="AL17" s="884"/>
      <c r="AM17" s="884"/>
      <c r="AN17" s="884"/>
      <c r="AO17" s="884"/>
      <c r="AP17" s="884"/>
      <c r="AQ17" s="884"/>
      <c r="AR17" s="884"/>
      <c r="AS17" s="884"/>
      <c r="AT17" s="884"/>
      <c r="AU17" s="884"/>
      <c r="AV17" s="884"/>
      <c r="AW17" s="884"/>
      <c r="AX17" s="884"/>
      <c r="AY17" s="884"/>
      <c r="AZ17" s="884"/>
      <c r="BA17" s="884"/>
      <c r="BB17" s="884"/>
      <c r="BC17" s="884"/>
      <c r="BD17" s="884"/>
      <c r="BE17" s="884"/>
      <c r="BF17" s="884"/>
      <c r="BG17" s="884"/>
      <c r="BH17" s="884"/>
      <c r="BI17" s="884"/>
      <c r="BJ17" s="884"/>
      <c r="BK17" s="884"/>
      <c r="BL17" s="884"/>
      <c r="BM17" s="884"/>
      <c r="BN17" s="884"/>
      <c r="BO17" s="884"/>
      <c r="BP17" s="884"/>
      <c r="BQ17" s="884"/>
      <c r="BR17" s="884"/>
      <c r="BS17" s="884"/>
      <c r="BT17" s="884"/>
      <c r="BV17" s="317"/>
      <c r="BW17" s="318"/>
      <c r="BX17" s="318"/>
      <c r="BY17" s="316"/>
      <c r="CH17" s="315" t="s">
        <v>328</v>
      </c>
      <c r="CJ17" s="873"/>
      <c r="CK17" s="874"/>
      <c r="CL17" s="874"/>
      <c r="CM17" s="874"/>
      <c r="CN17" s="874"/>
      <c r="CO17" s="874"/>
      <c r="CP17" s="874"/>
      <c r="CQ17" s="874"/>
      <c r="CR17" s="874"/>
      <c r="CS17" s="874"/>
      <c r="CT17" s="874"/>
      <c r="CU17" s="875"/>
    </row>
    <row r="18" spans="1:99" ht="13.5" thickBot="1">
      <c r="A18" s="316" t="s">
        <v>329</v>
      </c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  <c r="BN18" s="326"/>
      <c r="BO18" s="326"/>
      <c r="BP18" s="326"/>
      <c r="BQ18" s="326"/>
      <c r="BR18" s="326"/>
      <c r="BS18" s="326"/>
      <c r="BT18" s="326"/>
      <c r="BV18" s="317"/>
      <c r="BW18" s="318"/>
      <c r="BX18" s="318"/>
      <c r="BY18" s="316"/>
      <c r="CH18" s="315" t="s">
        <v>330</v>
      </c>
      <c r="CJ18" s="887" t="s">
        <v>331</v>
      </c>
      <c r="CK18" s="888"/>
      <c r="CL18" s="888"/>
      <c r="CM18" s="888"/>
      <c r="CN18" s="888"/>
      <c r="CO18" s="888"/>
      <c r="CP18" s="888"/>
      <c r="CQ18" s="888"/>
      <c r="CR18" s="888"/>
      <c r="CS18" s="888"/>
      <c r="CT18" s="888"/>
      <c r="CU18" s="889"/>
    </row>
    <row r="19" spans="1:99" ht="12.75">
      <c r="A19" s="31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26"/>
      <c r="BO19" s="326"/>
      <c r="BP19" s="326"/>
      <c r="BQ19" s="326"/>
      <c r="BR19" s="326"/>
      <c r="BS19" s="326"/>
      <c r="BT19" s="326"/>
      <c r="BV19" s="317"/>
      <c r="BW19" s="318"/>
      <c r="BX19" s="318"/>
      <c r="BY19" s="316"/>
      <c r="CH19" s="315"/>
      <c r="CJ19" s="327"/>
      <c r="CK19" s="327"/>
      <c r="CL19" s="327"/>
      <c r="CM19" s="327"/>
      <c r="CN19" s="327"/>
      <c r="CO19" s="327"/>
      <c r="CP19" s="327"/>
      <c r="CQ19" s="327"/>
      <c r="CR19" s="327"/>
      <c r="CS19" s="327"/>
      <c r="CT19" s="327"/>
      <c r="CU19" s="327"/>
    </row>
    <row r="20" spans="1:99" ht="12.75">
      <c r="A20" s="861" t="s">
        <v>332</v>
      </c>
      <c r="B20" s="861"/>
      <c r="C20" s="861"/>
      <c r="D20" s="861"/>
      <c r="E20" s="861"/>
      <c r="F20" s="861"/>
      <c r="G20" s="861"/>
      <c r="H20" s="861"/>
      <c r="I20" s="861"/>
      <c r="J20" s="861"/>
      <c r="K20" s="861"/>
      <c r="L20" s="861"/>
      <c r="M20" s="861"/>
      <c r="N20" s="861"/>
      <c r="O20" s="861"/>
      <c r="P20" s="861"/>
      <c r="Q20" s="861"/>
      <c r="R20" s="861"/>
      <c r="S20" s="861"/>
      <c r="T20" s="861"/>
      <c r="U20" s="861"/>
      <c r="V20" s="861"/>
      <c r="W20" s="861"/>
      <c r="X20" s="861"/>
      <c r="Y20" s="861"/>
      <c r="Z20" s="861"/>
      <c r="AA20" s="861"/>
      <c r="AB20" s="861"/>
      <c r="AC20" s="861"/>
      <c r="AD20" s="861"/>
      <c r="AE20" s="861"/>
      <c r="AF20" s="861"/>
      <c r="AG20" s="861"/>
      <c r="AH20" s="861"/>
      <c r="AI20" s="861"/>
      <c r="AJ20" s="861"/>
      <c r="AK20" s="861"/>
      <c r="AL20" s="861"/>
      <c r="AM20" s="861"/>
      <c r="AN20" s="861"/>
      <c r="AO20" s="861"/>
      <c r="AP20" s="861"/>
      <c r="AQ20" s="861"/>
      <c r="AR20" s="861"/>
      <c r="AS20" s="861"/>
      <c r="AT20" s="861"/>
      <c r="AU20" s="861"/>
      <c r="AV20" s="861"/>
      <c r="AW20" s="861"/>
      <c r="AX20" s="861"/>
      <c r="AY20" s="861"/>
      <c r="AZ20" s="861"/>
      <c r="BA20" s="861"/>
      <c r="BB20" s="861"/>
      <c r="BC20" s="861"/>
      <c r="BD20" s="861"/>
      <c r="BE20" s="861"/>
      <c r="BF20" s="861"/>
      <c r="BG20" s="861"/>
      <c r="BH20" s="861"/>
      <c r="BI20" s="861"/>
      <c r="BJ20" s="861"/>
      <c r="BK20" s="861"/>
      <c r="BL20" s="861"/>
      <c r="BM20" s="861"/>
      <c r="BN20" s="861"/>
      <c r="BO20" s="861"/>
      <c r="BP20" s="861"/>
      <c r="BQ20" s="861"/>
      <c r="BR20" s="861"/>
      <c r="BS20" s="861"/>
      <c r="BT20" s="861"/>
      <c r="BU20" s="861"/>
      <c r="BV20" s="861"/>
      <c r="BW20" s="861"/>
      <c r="BX20" s="861"/>
      <c r="BY20" s="861"/>
      <c r="BZ20" s="861"/>
      <c r="CA20" s="861"/>
      <c r="CB20" s="861"/>
      <c r="CC20" s="861"/>
      <c r="CD20" s="861"/>
      <c r="CE20" s="861"/>
      <c r="CF20" s="861"/>
      <c r="CG20" s="861"/>
      <c r="CH20" s="861"/>
      <c r="CI20" s="861"/>
      <c r="CJ20" s="861"/>
      <c r="CK20" s="861"/>
      <c r="CL20" s="861"/>
      <c r="CM20" s="861"/>
      <c r="CN20" s="861"/>
      <c r="CO20" s="861"/>
      <c r="CP20" s="861"/>
      <c r="CQ20" s="861"/>
      <c r="CR20" s="861"/>
      <c r="CS20" s="861"/>
      <c r="CT20" s="861"/>
      <c r="CU20" s="861"/>
    </row>
    <row r="21" spans="1:99" ht="12.75">
      <c r="A21" s="861" t="s">
        <v>333</v>
      </c>
      <c r="B21" s="861"/>
      <c r="C21" s="861"/>
      <c r="D21" s="861"/>
      <c r="E21" s="861"/>
      <c r="F21" s="861"/>
      <c r="G21" s="861"/>
      <c r="H21" s="861"/>
      <c r="I21" s="861"/>
      <c r="J21" s="861"/>
      <c r="K21" s="861"/>
      <c r="L21" s="861"/>
      <c r="M21" s="861"/>
      <c r="N21" s="861"/>
      <c r="O21" s="861"/>
      <c r="P21" s="861"/>
      <c r="Q21" s="861"/>
      <c r="R21" s="861"/>
      <c r="S21" s="861"/>
      <c r="T21" s="861"/>
      <c r="U21" s="861"/>
      <c r="V21" s="861"/>
      <c r="W21" s="861"/>
      <c r="X21" s="861"/>
      <c r="Y21" s="861"/>
      <c r="Z21" s="861"/>
      <c r="AA21" s="861"/>
      <c r="AB21" s="861"/>
      <c r="AC21" s="861"/>
      <c r="AD21" s="861"/>
      <c r="AE21" s="861"/>
      <c r="AF21" s="861"/>
      <c r="AG21" s="861"/>
      <c r="AH21" s="861"/>
      <c r="AI21" s="861"/>
      <c r="AJ21" s="861"/>
      <c r="AK21" s="861"/>
      <c r="AL21" s="861"/>
      <c r="AM21" s="861"/>
      <c r="AN21" s="861"/>
      <c r="AO21" s="861"/>
      <c r="AP21" s="861"/>
      <c r="AQ21" s="861"/>
      <c r="AR21" s="861"/>
      <c r="AS21" s="861"/>
      <c r="AT21" s="861"/>
      <c r="AU21" s="861"/>
      <c r="AV21" s="861"/>
      <c r="AW21" s="861"/>
      <c r="AX21" s="861"/>
      <c r="AY21" s="861"/>
      <c r="AZ21" s="861"/>
      <c r="BA21" s="861"/>
      <c r="BB21" s="861"/>
      <c r="BC21" s="861"/>
      <c r="BD21" s="861"/>
      <c r="BE21" s="861"/>
      <c r="BF21" s="861"/>
      <c r="BG21" s="861"/>
      <c r="BH21" s="861"/>
      <c r="BI21" s="861"/>
      <c r="BJ21" s="861"/>
      <c r="BK21" s="861"/>
      <c r="BL21" s="861"/>
      <c r="BM21" s="861"/>
      <c r="BN21" s="861"/>
      <c r="BO21" s="861"/>
      <c r="BP21" s="861"/>
      <c r="BQ21" s="861"/>
      <c r="BR21" s="861"/>
      <c r="BS21" s="861"/>
      <c r="BT21" s="861"/>
      <c r="BU21" s="861"/>
      <c r="BV21" s="861"/>
      <c r="BW21" s="861"/>
      <c r="BX21" s="861"/>
      <c r="BY21" s="861"/>
      <c r="BZ21" s="861"/>
      <c r="CA21" s="861"/>
      <c r="CB21" s="861"/>
      <c r="CC21" s="861"/>
      <c r="CD21" s="861"/>
      <c r="CE21" s="861"/>
      <c r="CF21" s="861"/>
      <c r="CG21" s="861"/>
      <c r="CH21" s="861"/>
      <c r="CI21" s="861"/>
      <c r="CJ21" s="861"/>
      <c r="CK21" s="861"/>
      <c r="CL21" s="861"/>
      <c r="CM21" s="861"/>
      <c r="CN21" s="861"/>
      <c r="CO21" s="861"/>
      <c r="CP21" s="861"/>
      <c r="CQ21" s="861"/>
      <c r="CR21" s="861"/>
      <c r="CS21" s="861"/>
      <c r="CT21" s="861"/>
      <c r="CU21" s="861"/>
    </row>
    <row r="22" spans="17:99" ht="12.75"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6"/>
      <c r="BA22" s="326"/>
      <c r="BB22" s="326"/>
      <c r="BC22" s="326"/>
      <c r="BD22" s="326"/>
      <c r="BE22" s="326"/>
      <c r="BF22" s="326"/>
      <c r="BG22" s="326"/>
      <c r="BH22" s="326"/>
      <c r="BI22" s="326"/>
      <c r="BJ22" s="326"/>
      <c r="BK22" s="326"/>
      <c r="BM22" s="317"/>
      <c r="BN22" s="318"/>
      <c r="BO22" s="318"/>
      <c r="BP22" s="316"/>
      <c r="BT22" s="315" t="s">
        <v>334</v>
      </c>
      <c r="BU22" s="869"/>
      <c r="BV22" s="869"/>
      <c r="BW22" s="316" t="s">
        <v>335</v>
      </c>
      <c r="BY22" s="315"/>
      <c r="CK22" s="327"/>
      <c r="CL22" s="327"/>
      <c r="CM22" s="327"/>
      <c r="CN22" s="327"/>
      <c r="CO22" s="327"/>
      <c r="CP22" s="327"/>
      <c r="CQ22" s="327"/>
      <c r="CR22" s="327"/>
      <c r="CS22" s="327"/>
      <c r="CT22" s="327"/>
      <c r="CU22" s="327"/>
    </row>
    <row r="24" spans="1:100" ht="12.75">
      <c r="A24" s="880" t="s">
        <v>336</v>
      </c>
      <c r="B24" s="854"/>
      <c r="C24" s="854"/>
      <c r="D24" s="854"/>
      <c r="E24" s="854"/>
      <c r="F24" s="854"/>
      <c r="G24" s="854"/>
      <c r="H24" s="854"/>
      <c r="I24" s="854"/>
      <c r="J24" s="854"/>
      <c r="K24" s="854"/>
      <c r="L24" s="854"/>
      <c r="M24" s="854"/>
      <c r="N24" s="854"/>
      <c r="O24" s="854"/>
      <c r="P24" s="854"/>
      <c r="Q24" s="854"/>
      <c r="R24" s="854"/>
      <c r="S24" s="854"/>
      <c r="T24" s="854"/>
      <c r="U24" s="854"/>
      <c r="V24" s="890" t="s">
        <v>337</v>
      </c>
      <c r="W24" s="891"/>
      <c r="X24" s="891"/>
      <c r="Y24" s="891"/>
      <c r="Z24" s="892"/>
      <c r="AA24" s="890" t="s">
        <v>338</v>
      </c>
      <c r="AB24" s="879"/>
      <c r="AC24" s="879"/>
      <c r="AD24" s="879"/>
      <c r="AE24" s="879"/>
      <c r="AF24" s="879"/>
      <c r="AG24" s="879"/>
      <c r="AH24" s="879"/>
      <c r="AI24" s="879"/>
      <c r="AJ24" s="879"/>
      <c r="AK24" s="879"/>
      <c r="AL24" s="879"/>
      <c r="AM24" s="879"/>
      <c r="AN24" s="879"/>
      <c r="AO24" s="879"/>
      <c r="AP24" s="879"/>
      <c r="AQ24" s="879"/>
      <c r="AR24" s="879"/>
      <c r="AS24" s="879"/>
      <c r="AT24" s="879"/>
      <c r="AU24" s="879"/>
      <c r="AV24" s="879"/>
      <c r="AW24" s="879"/>
      <c r="AX24" s="879"/>
      <c r="AY24" s="879"/>
      <c r="AZ24" s="879"/>
      <c r="BA24" s="879"/>
      <c r="BB24" s="879"/>
      <c r="BC24" s="879"/>
      <c r="BD24" s="879"/>
      <c r="BE24" s="879"/>
      <c r="BF24" s="879"/>
      <c r="BG24" s="879"/>
      <c r="BH24" s="879"/>
      <c r="BI24" s="879"/>
      <c r="BJ24" s="879"/>
      <c r="BK24" s="880"/>
      <c r="BL24" s="879" t="s">
        <v>337</v>
      </c>
      <c r="BM24" s="879"/>
      <c r="BN24" s="879"/>
      <c r="BO24" s="879"/>
      <c r="BP24" s="879"/>
      <c r="BQ24" s="879"/>
      <c r="BR24" s="879"/>
      <c r="BS24" s="879"/>
      <c r="BT24" s="879"/>
      <c r="BU24" s="880"/>
      <c r="BV24" s="885" t="s">
        <v>630</v>
      </c>
      <c r="BW24" s="885"/>
      <c r="BX24" s="885"/>
      <c r="BY24" s="885"/>
      <c r="BZ24" s="885"/>
      <c r="CA24" s="885"/>
      <c r="CB24" s="885"/>
      <c r="CC24" s="885"/>
      <c r="CD24" s="885"/>
      <c r="CE24" s="885"/>
      <c r="CF24" s="885"/>
      <c r="CG24" s="885"/>
      <c r="CH24" s="885"/>
      <c r="CI24" s="885"/>
      <c r="CJ24" s="885"/>
      <c r="CK24" s="885"/>
      <c r="CL24" s="885"/>
      <c r="CM24" s="885"/>
      <c r="CN24" s="885"/>
      <c r="CO24" s="885"/>
      <c r="CP24" s="885"/>
      <c r="CQ24" s="885"/>
      <c r="CR24" s="885"/>
      <c r="CS24" s="885"/>
      <c r="CT24" s="885"/>
      <c r="CU24" s="885"/>
      <c r="CV24" s="885"/>
    </row>
    <row r="25" spans="1:100" ht="12.75">
      <c r="A25" s="861"/>
      <c r="B25" s="861"/>
      <c r="C25" s="861"/>
      <c r="D25" s="861"/>
      <c r="E25" s="861"/>
      <c r="F25" s="861"/>
      <c r="G25" s="861"/>
      <c r="H25" s="861"/>
      <c r="I25" s="861"/>
      <c r="J25" s="861"/>
      <c r="K25" s="861"/>
      <c r="L25" s="861"/>
      <c r="M25" s="861"/>
      <c r="N25" s="861"/>
      <c r="O25" s="861"/>
      <c r="P25" s="861"/>
      <c r="Q25" s="861"/>
      <c r="R25" s="861"/>
      <c r="S25" s="861"/>
      <c r="T25" s="861"/>
      <c r="U25" s="894"/>
      <c r="V25" s="895" t="s">
        <v>339</v>
      </c>
      <c r="W25" s="896"/>
      <c r="X25" s="896"/>
      <c r="Y25" s="896"/>
      <c r="Z25" s="897"/>
      <c r="AA25" s="899"/>
      <c r="AB25" s="862"/>
      <c r="AC25" s="862"/>
      <c r="AD25" s="862"/>
      <c r="AE25" s="862"/>
      <c r="AF25" s="862"/>
      <c r="AG25" s="862"/>
      <c r="AH25" s="862"/>
      <c r="AI25" s="862"/>
      <c r="AJ25" s="862"/>
      <c r="AK25" s="862"/>
      <c r="AL25" s="862"/>
      <c r="AM25" s="862"/>
      <c r="AN25" s="862"/>
      <c r="AO25" s="862"/>
      <c r="AP25" s="862"/>
      <c r="AQ25" s="862"/>
      <c r="AR25" s="862"/>
      <c r="AS25" s="862"/>
      <c r="AT25" s="862"/>
      <c r="AU25" s="862"/>
      <c r="AV25" s="862"/>
      <c r="AW25" s="862"/>
      <c r="AX25" s="862"/>
      <c r="AY25" s="862"/>
      <c r="AZ25" s="862"/>
      <c r="BA25" s="862"/>
      <c r="BB25" s="862"/>
      <c r="BC25" s="862"/>
      <c r="BD25" s="862"/>
      <c r="BE25" s="862"/>
      <c r="BF25" s="862"/>
      <c r="BG25" s="862"/>
      <c r="BH25" s="862"/>
      <c r="BI25" s="862"/>
      <c r="BJ25" s="862"/>
      <c r="BK25" s="886"/>
      <c r="BL25" s="895" t="s">
        <v>340</v>
      </c>
      <c r="BM25" s="896"/>
      <c r="BN25" s="896"/>
      <c r="BO25" s="896"/>
      <c r="BP25" s="896"/>
      <c r="BQ25" s="896"/>
      <c r="BR25" s="896"/>
      <c r="BS25" s="896"/>
      <c r="BT25" s="896"/>
      <c r="BU25" s="897"/>
      <c r="BV25" s="885"/>
      <c r="BW25" s="885"/>
      <c r="BX25" s="885"/>
      <c r="BY25" s="885"/>
      <c r="BZ25" s="885"/>
      <c r="CA25" s="885"/>
      <c r="CB25" s="885"/>
      <c r="CC25" s="885"/>
      <c r="CD25" s="885"/>
      <c r="CE25" s="885"/>
      <c r="CF25" s="885"/>
      <c r="CG25" s="885"/>
      <c r="CH25" s="885"/>
      <c r="CI25" s="885"/>
      <c r="CJ25" s="885"/>
      <c r="CK25" s="885"/>
      <c r="CL25" s="885"/>
      <c r="CM25" s="885"/>
      <c r="CN25" s="885"/>
      <c r="CO25" s="885"/>
      <c r="CP25" s="885"/>
      <c r="CQ25" s="885"/>
      <c r="CR25" s="885"/>
      <c r="CS25" s="885"/>
      <c r="CT25" s="885"/>
      <c r="CU25" s="885"/>
      <c r="CV25" s="885"/>
    </row>
    <row r="26" spans="1:100" ht="12.75" customHeight="1">
      <c r="A26" s="894"/>
      <c r="B26" s="898"/>
      <c r="C26" s="898"/>
      <c r="D26" s="898"/>
      <c r="E26" s="898"/>
      <c r="F26" s="898"/>
      <c r="G26" s="898"/>
      <c r="H26" s="898"/>
      <c r="I26" s="898"/>
      <c r="J26" s="898"/>
      <c r="K26" s="898"/>
      <c r="L26" s="898"/>
      <c r="M26" s="898"/>
      <c r="N26" s="898"/>
      <c r="O26" s="898"/>
      <c r="P26" s="898"/>
      <c r="Q26" s="898"/>
      <c r="R26" s="898"/>
      <c r="S26" s="898"/>
      <c r="T26" s="898"/>
      <c r="U26" s="898"/>
      <c r="V26" s="895"/>
      <c r="W26" s="896"/>
      <c r="X26" s="896"/>
      <c r="Y26" s="896"/>
      <c r="Z26" s="897"/>
      <c r="AA26" s="898" t="s">
        <v>341</v>
      </c>
      <c r="AB26" s="898"/>
      <c r="AC26" s="898"/>
      <c r="AD26" s="898"/>
      <c r="AE26" s="898"/>
      <c r="AF26" s="898"/>
      <c r="AG26" s="898"/>
      <c r="AH26" s="898"/>
      <c r="AI26" s="893"/>
      <c r="AJ26" s="898" t="s">
        <v>342</v>
      </c>
      <c r="AK26" s="898"/>
      <c r="AL26" s="898"/>
      <c r="AM26" s="898"/>
      <c r="AN26" s="898"/>
      <c r="AO26" s="898"/>
      <c r="AP26" s="898"/>
      <c r="AQ26" s="898"/>
      <c r="AR26" s="893"/>
      <c r="AS26" s="898" t="s">
        <v>343</v>
      </c>
      <c r="AT26" s="898"/>
      <c r="AU26" s="898"/>
      <c r="AV26" s="898"/>
      <c r="AW26" s="898"/>
      <c r="AX26" s="898"/>
      <c r="AY26" s="898"/>
      <c r="AZ26" s="898"/>
      <c r="BA26" s="898"/>
      <c r="BB26" s="893"/>
      <c r="BC26" s="898" t="s">
        <v>344</v>
      </c>
      <c r="BD26" s="898"/>
      <c r="BE26" s="898"/>
      <c r="BF26" s="898"/>
      <c r="BG26" s="898"/>
      <c r="BH26" s="898"/>
      <c r="BI26" s="898"/>
      <c r="BJ26" s="898"/>
      <c r="BK26" s="893"/>
      <c r="BL26" s="895"/>
      <c r="BM26" s="896"/>
      <c r="BN26" s="896"/>
      <c r="BO26" s="896"/>
      <c r="BP26" s="896"/>
      <c r="BQ26" s="896"/>
      <c r="BR26" s="896"/>
      <c r="BS26" s="896"/>
      <c r="BT26" s="896"/>
      <c r="BU26" s="897"/>
      <c r="BV26" s="853" t="s">
        <v>860</v>
      </c>
      <c r="BW26" s="853"/>
      <c r="BX26" s="853"/>
      <c r="BY26" s="853"/>
      <c r="BZ26" s="853"/>
      <c r="CA26" s="853"/>
      <c r="CB26" s="853"/>
      <c r="CC26" s="853"/>
      <c r="CD26" s="853"/>
      <c r="CE26" s="853" t="s">
        <v>861</v>
      </c>
      <c r="CF26" s="853"/>
      <c r="CG26" s="853"/>
      <c r="CH26" s="853"/>
      <c r="CI26" s="853"/>
      <c r="CJ26" s="853"/>
      <c r="CK26" s="853"/>
      <c r="CL26" s="853"/>
      <c r="CM26" s="853"/>
      <c r="CN26" s="853" t="s">
        <v>862</v>
      </c>
      <c r="CO26" s="853"/>
      <c r="CP26" s="853"/>
      <c r="CQ26" s="853"/>
      <c r="CR26" s="853"/>
      <c r="CS26" s="853"/>
      <c r="CT26" s="853"/>
      <c r="CU26" s="853"/>
      <c r="CV26" s="853"/>
    </row>
    <row r="27" spans="1:100" ht="12.75">
      <c r="A27" s="894"/>
      <c r="B27" s="898"/>
      <c r="C27" s="898"/>
      <c r="D27" s="898"/>
      <c r="E27" s="898"/>
      <c r="F27" s="898"/>
      <c r="G27" s="898"/>
      <c r="H27" s="898"/>
      <c r="I27" s="898"/>
      <c r="J27" s="898"/>
      <c r="K27" s="898"/>
      <c r="L27" s="898"/>
      <c r="M27" s="898"/>
      <c r="N27" s="898"/>
      <c r="O27" s="898"/>
      <c r="P27" s="898"/>
      <c r="Q27" s="898"/>
      <c r="R27" s="898"/>
      <c r="S27" s="898"/>
      <c r="T27" s="898"/>
      <c r="U27" s="898"/>
      <c r="V27" s="898"/>
      <c r="W27" s="898"/>
      <c r="X27" s="898"/>
      <c r="Y27" s="898"/>
      <c r="Z27" s="898"/>
      <c r="AA27" s="898"/>
      <c r="AB27" s="898"/>
      <c r="AC27" s="898"/>
      <c r="AD27" s="898"/>
      <c r="AE27" s="898"/>
      <c r="AF27" s="898"/>
      <c r="AG27" s="898"/>
      <c r="AH27" s="898"/>
      <c r="AI27" s="893"/>
      <c r="AJ27" s="898"/>
      <c r="AK27" s="898"/>
      <c r="AL27" s="898"/>
      <c r="AM27" s="898"/>
      <c r="AN27" s="898"/>
      <c r="AO27" s="898"/>
      <c r="AP27" s="898"/>
      <c r="AQ27" s="898"/>
      <c r="AR27" s="893"/>
      <c r="AS27" s="898"/>
      <c r="AT27" s="898"/>
      <c r="AU27" s="898"/>
      <c r="AV27" s="898"/>
      <c r="AW27" s="898"/>
      <c r="AX27" s="898"/>
      <c r="AY27" s="898"/>
      <c r="AZ27" s="898"/>
      <c r="BA27" s="898"/>
      <c r="BB27" s="893"/>
      <c r="BC27" s="898" t="s">
        <v>345</v>
      </c>
      <c r="BD27" s="898"/>
      <c r="BE27" s="898"/>
      <c r="BF27" s="898"/>
      <c r="BG27" s="898"/>
      <c r="BH27" s="898"/>
      <c r="BI27" s="898"/>
      <c r="BJ27" s="898"/>
      <c r="BK27" s="893"/>
      <c r="BL27" s="893" t="s">
        <v>346</v>
      </c>
      <c r="BM27" s="861"/>
      <c r="BN27" s="861"/>
      <c r="BO27" s="861"/>
      <c r="BP27" s="861"/>
      <c r="BQ27" s="861"/>
      <c r="BR27" s="861"/>
      <c r="BS27" s="861"/>
      <c r="BT27" s="861"/>
      <c r="BU27" s="894"/>
      <c r="BV27" s="853"/>
      <c r="BW27" s="853"/>
      <c r="BX27" s="853"/>
      <c r="BY27" s="853"/>
      <c r="BZ27" s="853"/>
      <c r="CA27" s="853"/>
      <c r="CB27" s="853"/>
      <c r="CC27" s="853"/>
      <c r="CD27" s="853"/>
      <c r="CE27" s="853"/>
      <c r="CF27" s="853"/>
      <c r="CG27" s="853"/>
      <c r="CH27" s="853"/>
      <c r="CI27" s="853"/>
      <c r="CJ27" s="853"/>
      <c r="CK27" s="853"/>
      <c r="CL27" s="853"/>
      <c r="CM27" s="853"/>
      <c r="CN27" s="853"/>
      <c r="CO27" s="853"/>
      <c r="CP27" s="853"/>
      <c r="CQ27" s="853"/>
      <c r="CR27" s="853"/>
      <c r="CS27" s="853"/>
      <c r="CT27" s="853"/>
      <c r="CU27" s="853"/>
      <c r="CV27" s="853"/>
    </row>
    <row r="28" spans="1:100" ht="12.75">
      <c r="A28" s="894"/>
      <c r="B28" s="898"/>
      <c r="C28" s="898"/>
      <c r="D28" s="898"/>
      <c r="E28" s="898"/>
      <c r="F28" s="898"/>
      <c r="G28" s="898"/>
      <c r="H28" s="898"/>
      <c r="I28" s="898"/>
      <c r="J28" s="898"/>
      <c r="K28" s="898"/>
      <c r="L28" s="898"/>
      <c r="M28" s="898"/>
      <c r="N28" s="898"/>
      <c r="O28" s="898"/>
      <c r="P28" s="898"/>
      <c r="Q28" s="898"/>
      <c r="R28" s="898"/>
      <c r="S28" s="898"/>
      <c r="T28" s="898"/>
      <c r="U28" s="898"/>
      <c r="V28" s="898"/>
      <c r="W28" s="898"/>
      <c r="X28" s="898"/>
      <c r="Y28" s="898"/>
      <c r="Z28" s="898"/>
      <c r="AA28" s="898"/>
      <c r="AB28" s="898"/>
      <c r="AC28" s="898"/>
      <c r="AD28" s="898"/>
      <c r="AE28" s="898"/>
      <c r="AF28" s="898"/>
      <c r="AG28" s="898"/>
      <c r="AH28" s="898"/>
      <c r="AI28" s="893"/>
      <c r="AJ28" s="898"/>
      <c r="AK28" s="898"/>
      <c r="AL28" s="898"/>
      <c r="AM28" s="898"/>
      <c r="AN28" s="898"/>
      <c r="AO28" s="898"/>
      <c r="AP28" s="898"/>
      <c r="AQ28" s="898"/>
      <c r="AR28" s="893"/>
      <c r="AS28" s="898"/>
      <c r="AT28" s="898"/>
      <c r="AU28" s="898"/>
      <c r="AV28" s="898"/>
      <c r="AW28" s="898"/>
      <c r="AX28" s="898"/>
      <c r="AY28" s="898"/>
      <c r="AZ28" s="898"/>
      <c r="BA28" s="898"/>
      <c r="BB28" s="893"/>
      <c r="BC28" s="898"/>
      <c r="BD28" s="898"/>
      <c r="BE28" s="898"/>
      <c r="BF28" s="898"/>
      <c r="BG28" s="898"/>
      <c r="BH28" s="898"/>
      <c r="BI28" s="898"/>
      <c r="BJ28" s="898"/>
      <c r="BK28" s="893"/>
      <c r="BL28" s="898"/>
      <c r="BM28" s="898"/>
      <c r="BN28" s="898"/>
      <c r="BO28" s="898"/>
      <c r="BP28" s="898"/>
      <c r="BQ28" s="898"/>
      <c r="BR28" s="898"/>
      <c r="BS28" s="898"/>
      <c r="BT28" s="898"/>
      <c r="BU28" s="893"/>
      <c r="BV28" s="853"/>
      <c r="BW28" s="853"/>
      <c r="BX28" s="853"/>
      <c r="BY28" s="853"/>
      <c r="BZ28" s="853"/>
      <c r="CA28" s="853"/>
      <c r="CB28" s="853"/>
      <c r="CC28" s="853"/>
      <c r="CD28" s="853"/>
      <c r="CE28" s="853"/>
      <c r="CF28" s="853"/>
      <c r="CG28" s="853"/>
      <c r="CH28" s="853"/>
      <c r="CI28" s="853"/>
      <c r="CJ28" s="853"/>
      <c r="CK28" s="853"/>
      <c r="CL28" s="853"/>
      <c r="CM28" s="853"/>
      <c r="CN28" s="853"/>
      <c r="CO28" s="853"/>
      <c r="CP28" s="853"/>
      <c r="CQ28" s="853"/>
      <c r="CR28" s="853"/>
      <c r="CS28" s="853"/>
      <c r="CT28" s="853"/>
      <c r="CU28" s="853"/>
      <c r="CV28" s="853"/>
    </row>
    <row r="29" spans="1:100" ht="12.75">
      <c r="A29" s="880">
        <v>1</v>
      </c>
      <c r="B29" s="854"/>
      <c r="C29" s="854"/>
      <c r="D29" s="854"/>
      <c r="E29" s="854"/>
      <c r="F29" s="854"/>
      <c r="G29" s="854"/>
      <c r="H29" s="854"/>
      <c r="I29" s="854"/>
      <c r="J29" s="854"/>
      <c r="K29" s="854"/>
      <c r="L29" s="854"/>
      <c r="M29" s="854"/>
      <c r="N29" s="854"/>
      <c r="O29" s="854"/>
      <c r="P29" s="854"/>
      <c r="Q29" s="854"/>
      <c r="R29" s="854"/>
      <c r="S29" s="854"/>
      <c r="T29" s="854"/>
      <c r="U29" s="854"/>
      <c r="V29" s="854">
        <v>2</v>
      </c>
      <c r="W29" s="854"/>
      <c r="X29" s="854"/>
      <c r="Y29" s="854"/>
      <c r="Z29" s="890"/>
      <c r="AA29" s="854">
        <v>3</v>
      </c>
      <c r="AB29" s="854"/>
      <c r="AC29" s="854"/>
      <c r="AD29" s="854"/>
      <c r="AE29" s="854"/>
      <c r="AF29" s="854"/>
      <c r="AG29" s="854"/>
      <c r="AH29" s="854"/>
      <c r="AI29" s="890"/>
      <c r="AJ29" s="854">
        <v>4</v>
      </c>
      <c r="AK29" s="854"/>
      <c r="AL29" s="854"/>
      <c r="AM29" s="854"/>
      <c r="AN29" s="854"/>
      <c r="AO29" s="854"/>
      <c r="AP29" s="854"/>
      <c r="AQ29" s="854"/>
      <c r="AR29" s="890"/>
      <c r="AS29" s="854">
        <v>5</v>
      </c>
      <c r="AT29" s="854"/>
      <c r="AU29" s="854"/>
      <c r="AV29" s="854"/>
      <c r="AW29" s="854"/>
      <c r="AX29" s="854"/>
      <c r="AY29" s="854"/>
      <c r="AZ29" s="854"/>
      <c r="BA29" s="854"/>
      <c r="BB29" s="890"/>
      <c r="BC29" s="854">
        <v>6</v>
      </c>
      <c r="BD29" s="854"/>
      <c r="BE29" s="854"/>
      <c r="BF29" s="854"/>
      <c r="BG29" s="854"/>
      <c r="BH29" s="854"/>
      <c r="BI29" s="854"/>
      <c r="BJ29" s="854"/>
      <c r="BK29" s="890"/>
      <c r="BL29" s="854">
        <v>7</v>
      </c>
      <c r="BM29" s="854"/>
      <c r="BN29" s="854"/>
      <c r="BO29" s="854"/>
      <c r="BP29" s="854"/>
      <c r="BQ29" s="854"/>
      <c r="BR29" s="854"/>
      <c r="BS29" s="854"/>
      <c r="BT29" s="854"/>
      <c r="BU29" s="890"/>
      <c r="BV29" s="854">
        <v>8</v>
      </c>
      <c r="BW29" s="854"/>
      <c r="BX29" s="854"/>
      <c r="BY29" s="854"/>
      <c r="BZ29" s="854"/>
      <c r="CA29" s="854"/>
      <c r="CB29" s="854"/>
      <c r="CC29" s="854"/>
      <c r="CD29" s="854"/>
      <c r="CE29" s="854">
        <v>9</v>
      </c>
      <c r="CF29" s="854"/>
      <c r="CG29" s="854"/>
      <c r="CH29" s="854"/>
      <c r="CI29" s="854"/>
      <c r="CJ29" s="854"/>
      <c r="CK29" s="854"/>
      <c r="CL29" s="854"/>
      <c r="CM29" s="854"/>
      <c r="CN29" s="854">
        <v>10</v>
      </c>
      <c r="CO29" s="854"/>
      <c r="CP29" s="854"/>
      <c r="CQ29" s="854"/>
      <c r="CR29" s="854"/>
      <c r="CS29" s="854"/>
      <c r="CT29" s="854"/>
      <c r="CU29" s="854"/>
      <c r="CV29" s="854"/>
    </row>
    <row r="30" spans="1:100" ht="12.75">
      <c r="A30" s="885" t="s">
        <v>347</v>
      </c>
      <c r="B30" s="885"/>
      <c r="C30" s="885"/>
      <c r="D30" s="885"/>
      <c r="E30" s="885"/>
      <c r="F30" s="885"/>
      <c r="G30" s="885"/>
      <c r="H30" s="885"/>
      <c r="I30" s="885"/>
      <c r="J30" s="885"/>
      <c r="K30" s="885"/>
      <c r="L30" s="885"/>
      <c r="M30" s="885"/>
      <c r="N30" s="885"/>
      <c r="O30" s="885"/>
      <c r="P30" s="885"/>
      <c r="Q30" s="885"/>
      <c r="R30" s="885"/>
      <c r="S30" s="885"/>
      <c r="T30" s="885"/>
      <c r="U30" s="885"/>
      <c r="V30" s="885"/>
      <c r="W30" s="885"/>
      <c r="X30" s="885"/>
      <c r="Y30" s="885"/>
      <c r="Z30" s="885"/>
      <c r="AA30" s="830" t="s">
        <v>348</v>
      </c>
      <c r="AB30" s="830"/>
      <c r="AC30" s="830"/>
      <c r="AD30" s="830"/>
      <c r="AE30" s="830"/>
      <c r="AF30" s="830"/>
      <c r="AG30" s="830"/>
      <c r="AH30" s="830"/>
      <c r="AI30" s="830"/>
      <c r="AJ30" s="859" t="s">
        <v>349</v>
      </c>
      <c r="AK30" s="859"/>
      <c r="AL30" s="859"/>
      <c r="AM30" s="859"/>
      <c r="AN30" s="859"/>
      <c r="AO30" s="859"/>
      <c r="AP30" s="859"/>
      <c r="AQ30" s="859"/>
      <c r="AR30" s="859"/>
      <c r="AS30" s="885"/>
      <c r="AT30" s="885"/>
      <c r="AU30" s="885"/>
      <c r="AV30" s="885"/>
      <c r="AW30" s="885"/>
      <c r="AX30" s="885"/>
      <c r="AY30" s="885"/>
      <c r="AZ30" s="885"/>
      <c r="BA30" s="885"/>
      <c r="BB30" s="885"/>
      <c r="BC30" s="885"/>
      <c r="BD30" s="885"/>
      <c r="BE30" s="885"/>
      <c r="BF30" s="885"/>
      <c r="BG30" s="885"/>
      <c r="BH30" s="885"/>
      <c r="BI30" s="885"/>
      <c r="BJ30" s="885"/>
      <c r="BK30" s="885"/>
      <c r="BL30" s="885"/>
      <c r="BM30" s="885"/>
      <c r="BN30" s="885"/>
      <c r="BO30" s="885"/>
      <c r="BP30" s="885"/>
      <c r="BQ30" s="885"/>
      <c r="BR30" s="885"/>
      <c r="BS30" s="885"/>
      <c r="BT30" s="885"/>
      <c r="BU30" s="885"/>
      <c r="BV30" s="829">
        <f>BV31+BV44+BV102+BV106</f>
        <v>7954123.998254212</v>
      </c>
      <c r="BW30" s="829"/>
      <c r="BX30" s="829"/>
      <c r="BY30" s="829"/>
      <c r="BZ30" s="829"/>
      <c r="CA30" s="829"/>
      <c r="CB30" s="829"/>
      <c r="CC30" s="829"/>
      <c r="CD30" s="829"/>
      <c r="CE30" s="829">
        <f>CE31+CE44+CE102+CE106</f>
        <v>7583483.999500001</v>
      </c>
      <c r="CF30" s="829"/>
      <c r="CG30" s="829"/>
      <c r="CH30" s="829"/>
      <c r="CI30" s="829"/>
      <c r="CJ30" s="829"/>
      <c r="CK30" s="829"/>
      <c r="CL30" s="829"/>
      <c r="CM30" s="829"/>
      <c r="CN30" s="829">
        <f>CN31+CN44+CN102+CN106</f>
        <v>7645323.999500001</v>
      </c>
      <c r="CO30" s="829"/>
      <c r="CP30" s="829"/>
      <c r="CQ30" s="829"/>
      <c r="CR30" s="829"/>
      <c r="CS30" s="829"/>
      <c r="CT30" s="829"/>
      <c r="CU30" s="829"/>
      <c r="CV30" s="829"/>
    </row>
    <row r="31" spans="1:100" ht="12.75">
      <c r="A31" s="834" t="s">
        <v>350</v>
      </c>
      <c r="B31" s="834"/>
      <c r="C31" s="834"/>
      <c r="D31" s="834"/>
      <c r="E31" s="834"/>
      <c r="F31" s="834"/>
      <c r="G31" s="834"/>
      <c r="H31" s="834"/>
      <c r="I31" s="834"/>
      <c r="J31" s="834"/>
      <c r="K31" s="834"/>
      <c r="L31" s="834"/>
      <c r="M31" s="834"/>
      <c r="N31" s="834"/>
      <c r="O31" s="834"/>
      <c r="P31" s="834"/>
      <c r="Q31" s="834"/>
      <c r="R31" s="834"/>
      <c r="S31" s="834"/>
      <c r="T31" s="834"/>
      <c r="U31" s="834"/>
      <c r="V31" s="828"/>
      <c r="W31" s="828"/>
      <c r="X31" s="828"/>
      <c r="Y31" s="828"/>
      <c r="Z31" s="828"/>
      <c r="AA31" s="830" t="s">
        <v>348</v>
      </c>
      <c r="AB31" s="830"/>
      <c r="AC31" s="830"/>
      <c r="AD31" s="830"/>
      <c r="AE31" s="830"/>
      <c r="AF31" s="830"/>
      <c r="AG31" s="830"/>
      <c r="AH31" s="830"/>
      <c r="AI31" s="830"/>
      <c r="AJ31" s="830" t="s">
        <v>351</v>
      </c>
      <c r="AK31" s="830"/>
      <c r="AL31" s="830"/>
      <c r="AM31" s="830"/>
      <c r="AN31" s="830"/>
      <c r="AO31" s="830"/>
      <c r="AP31" s="830"/>
      <c r="AQ31" s="830"/>
      <c r="AR31" s="830"/>
      <c r="AS31" s="828"/>
      <c r="AT31" s="828"/>
      <c r="AU31" s="828"/>
      <c r="AV31" s="828"/>
      <c r="AW31" s="828"/>
      <c r="AX31" s="828"/>
      <c r="AY31" s="828"/>
      <c r="AZ31" s="828"/>
      <c r="BA31" s="828"/>
      <c r="BB31" s="828"/>
      <c r="BC31" s="828"/>
      <c r="BD31" s="828"/>
      <c r="BE31" s="828"/>
      <c r="BF31" s="828"/>
      <c r="BG31" s="828"/>
      <c r="BH31" s="828"/>
      <c r="BI31" s="828"/>
      <c r="BJ31" s="828"/>
      <c r="BK31" s="828"/>
      <c r="BL31" s="828"/>
      <c r="BM31" s="828"/>
      <c r="BN31" s="828"/>
      <c r="BO31" s="828"/>
      <c r="BP31" s="828"/>
      <c r="BQ31" s="828"/>
      <c r="BR31" s="828"/>
      <c r="BS31" s="828"/>
      <c r="BT31" s="828"/>
      <c r="BU31" s="828"/>
      <c r="BV31" s="838">
        <f>BV32</f>
        <v>1785785.0020000003</v>
      </c>
      <c r="BW31" s="838"/>
      <c r="BX31" s="838"/>
      <c r="BY31" s="838"/>
      <c r="BZ31" s="838"/>
      <c r="CA31" s="838"/>
      <c r="CB31" s="838"/>
      <c r="CC31" s="838"/>
      <c r="CD31" s="838"/>
      <c r="CE31" s="838">
        <f>CE32</f>
        <v>1785785.0020000003</v>
      </c>
      <c r="CF31" s="838"/>
      <c r="CG31" s="838"/>
      <c r="CH31" s="838"/>
      <c r="CI31" s="838"/>
      <c r="CJ31" s="838"/>
      <c r="CK31" s="838"/>
      <c r="CL31" s="838"/>
      <c r="CM31" s="838"/>
      <c r="CN31" s="838">
        <f>CN32</f>
        <v>1785785.0020000003</v>
      </c>
      <c r="CO31" s="838"/>
      <c r="CP31" s="838"/>
      <c r="CQ31" s="838"/>
      <c r="CR31" s="838"/>
      <c r="CS31" s="838"/>
      <c r="CT31" s="838"/>
      <c r="CU31" s="838"/>
      <c r="CV31" s="838"/>
    </row>
    <row r="32" spans="1:100" ht="12.75">
      <c r="A32" s="834" t="s">
        <v>352</v>
      </c>
      <c r="B32" s="834"/>
      <c r="C32" s="834"/>
      <c r="D32" s="834"/>
      <c r="E32" s="834"/>
      <c r="F32" s="834"/>
      <c r="G32" s="834"/>
      <c r="H32" s="834"/>
      <c r="I32" s="834"/>
      <c r="J32" s="834"/>
      <c r="K32" s="834"/>
      <c r="L32" s="834"/>
      <c r="M32" s="834"/>
      <c r="N32" s="834"/>
      <c r="O32" s="834"/>
      <c r="P32" s="834"/>
      <c r="Q32" s="834"/>
      <c r="R32" s="834"/>
      <c r="S32" s="834"/>
      <c r="T32" s="834"/>
      <c r="U32" s="834"/>
      <c r="V32" s="828"/>
      <c r="W32" s="828"/>
      <c r="X32" s="828"/>
      <c r="Y32" s="828"/>
      <c r="Z32" s="828"/>
      <c r="AA32" s="828" t="s">
        <v>348</v>
      </c>
      <c r="AB32" s="828"/>
      <c r="AC32" s="828"/>
      <c r="AD32" s="828"/>
      <c r="AE32" s="828"/>
      <c r="AF32" s="828"/>
      <c r="AG32" s="828"/>
      <c r="AH32" s="828"/>
      <c r="AI32" s="828"/>
      <c r="AJ32" s="828" t="s">
        <v>351</v>
      </c>
      <c r="AK32" s="828"/>
      <c r="AL32" s="828"/>
      <c r="AM32" s="828"/>
      <c r="AN32" s="828"/>
      <c r="AO32" s="828"/>
      <c r="AP32" s="828"/>
      <c r="AQ32" s="828"/>
      <c r="AR32" s="828"/>
      <c r="AS32" s="828" t="s">
        <v>353</v>
      </c>
      <c r="AT32" s="828"/>
      <c r="AU32" s="828"/>
      <c r="AV32" s="828"/>
      <c r="AW32" s="828"/>
      <c r="AX32" s="828"/>
      <c r="AY32" s="828"/>
      <c r="AZ32" s="828"/>
      <c r="BA32" s="828"/>
      <c r="BB32" s="828"/>
      <c r="BC32" s="828" t="s">
        <v>134</v>
      </c>
      <c r="BD32" s="828"/>
      <c r="BE32" s="828"/>
      <c r="BF32" s="828"/>
      <c r="BG32" s="828"/>
      <c r="BH32" s="828"/>
      <c r="BI32" s="828"/>
      <c r="BJ32" s="828"/>
      <c r="BK32" s="828"/>
      <c r="BL32" s="828"/>
      <c r="BM32" s="828"/>
      <c r="BN32" s="828"/>
      <c r="BO32" s="828"/>
      <c r="BP32" s="828"/>
      <c r="BQ32" s="828"/>
      <c r="BR32" s="828"/>
      <c r="BS32" s="828"/>
      <c r="BT32" s="828"/>
      <c r="BU32" s="828"/>
      <c r="BV32" s="829">
        <f>BV33</f>
        <v>1785785.0020000003</v>
      </c>
      <c r="BW32" s="829"/>
      <c r="BX32" s="829"/>
      <c r="BY32" s="829"/>
      <c r="BZ32" s="829"/>
      <c r="CA32" s="829"/>
      <c r="CB32" s="829"/>
      <c r="CC32" s="829"/>
      <c r="CD32" s="829"/>
      <c r="CE32" s="829">
        <f>CE33</f>
        <v>1785785.0020000003</v>
      </c>
      <c r="CF32" s="829"/>
      <c r="CG32" s="829"/>
      <c r="CH32" s="829"/>
      <c r="CI32" s="829"/>
      <c r="CJ32" s="829"/>
      <c r="CK32" s="829"/>
      <c r="CL32" s="829"/>
      <c r="CM32" s="829"/>
      <c r="CN32" s="842">
        <f>CN33</f>
        <v>1785785.0020000003</v>
      </c>
      <c r="CO32" s="842"/>
      <c r="CP32" s="842"/>
      <c r="CQ32" s="842"/>
      <c r="CR32" s="842"/>
      <c r="CS32" s="842"/>
      <c r="CT32" s="842"/>
      <c r="CU32" s="842"/>
      <c r="CV32" s="842"/>
    </row>
    <row r="33" spans="1:100" ht="12.75">
      <c r="A33" s="834" t="s">
        <v>354</v>
      </c>
      <c r="B33" s="834"/>
      <c r="C33" s="834"/>
      <c r="D33" s="834"/>
      <c r="E33" s="834"/>
      <c r="F33" s="834"/>
      <c r="G33" s="834"/>
      <c r="H33" s="834"/>
      <c r="I33" s="834"/>
      <c r="J33" s="834"/>
      <c r="K33" s="834"/>
      <c r="L33" s="834"/>
      <c r="M33" s="834"/>
      <c r="N33" s="834"/>
      <c r="O33" s="834"/>
      <c r="P33" s="834"/>
      <c r="Q33" s="834"/>
      <c r="R33" s="834"/>
      <c r="S33" s="834"/>
      <c r="T33" s="834"/>
      <c r="U33" s="834"/>
      <c r="V33" s="828"/>
      <c r="W33" s="828"/>
      <c r="X33" s="828"/>
      <c r="Y33" s="828"/>
      <c r="Z33" s="828"/>
      <c r="AA33" s="828" t="s">
        <v>348</v>
      </c>
      <c r="AB33" s="828"/>
      <c r="AC33" s="828"/>
      <c r="AD33" s="828"/>
      <c r="AE33" s="828"/>
      <c r="AF33" s="828"/>
      <c r="AG33" s="828"/>
      <c r="AH33" s="828"/>
      <c r="AI33" s="828"/>
      <c r="AJ33" s="828" t="s">
        <v>351</v>
      </c>
      <c r="AK33" s="828"/>
      <c r="AL33" s="828"/>
      <c r="AM33" s="828"/>
      <c r="AN33" s="828"/>
      <c r="AO33" s="828"/>
      <c r="AP33" s="828"/>
      <c r="AQ33" s="828"/>
      <c r="AR33" s="828"/>
      <c r="AS33" s="828" t="s">
        <v>353</v>
      </c>
      <c r="AT33" s="828"/>
      <c r="AU33" s="828"/>
      <c r="AV33" s="828"/>
      <c r="AW33" s="828"/>
      <c r="AX33" s="828"/>
      <c r="AY33" s="828"/>
      <c r="AZ33" s="828"/>
      <c r="BA33" s="828"/>
      <c r="BB33" s="828"/>
      <c r="BC33" s="828" t="s">
        <v>355</v>
      </c>
      <c r="BD33" s="828"/>
      <c r="BE33" s="828"/>
      <c r="BF33" s="828"/>
      <c r="BG33" s="828"/>
      <c r="BH33" s="828"/>
      <c r="BI33" s="828"/>
      <c r="BJ33" s="828"/>
      <c r="BK33" s="828"/>
      <c r="BL33" s="828"/>
      <c r="BM33" s="828"/>
      <c r="BN33" s="828"/>
      <c r="BO33" s="828"/>
      <c r="BP33" s="828"/>
      <c r="BQ33" s="828"/>
      <c r="BR33" s="828"/>
      <c r="BS33" s="828"/>
      <c r="BT33" s="828"/>
      <c r="BU33" s="828"/>
      <c r="BV33" s="829">
        <f>BV34+BV37+BV38+BV39</f>
        <v>1785785.0020000003</v>
      </c>
      <c r="BW33" s="829"/>
      <c r="BX33" s="829"/>
      <c r="BY33" s="829"/>
      <c r="BZ33" s="829"/>
      <c r="CA33" s="829"/>
      <c r="CB33" s="829"/>
      <c r="CC33" s="829"/>
      <c r="CD33" s="829"/>
      <c r="CE33" s="829">
        <f>CE34+CE37+CE38+CE39</f>
        <v>1785785.0020000003</v>
      </c>
      <c r="CF33" s="829"/>
      <c r="CG33" s="829"/>
      <c r="CH33" s="829"/>
      <c r="CI33" s="829"/>
      <c r="CJ33" s="829"/>
      <c r="CK33" s="829"/>
      <c r="CL33" s="829"/>
      <c r="CM33" s="829"/>
      <c r="CN33" s="842">
        <f>CN34+CN37+CN38+CN39</f>
        <v>1785785.0020000003</v>
      </c>
      <c r="CO33" s="842"/>
      <c r="CP33" s="842"/>
      <c r="CQ33" s="842"/>
      <c r="CR33" s="842"/>
      <c r="CS33" s="842"/>
      <c r="CT33" s="842"/>
      <c r="CU33" s="842"/>
      <c r="CV33" s="842"/>
    </row>
    <row r="34" spans="1:100" ht="12.75">
      <c r="A34" s="834" t="s">
        <v>356</v>
      </c>
      <c r="B34" s="834"/>
      <c r="C34" s="834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28"/>
      <c r="W34" s="828"/>
      <c r="X34" s="828"/>
      <c r="Y34" s="828"/>
      <c r="Z34" s="828"/>
      <c r="AA34" s="828" t="s">
        <v>348</v>
      </c>
      <c r="AB34" s="828"/>
      <c r="AC34" s="828"/>
      <c r="AD34" s="828"/>
      <c r="AE34" s="828"/>
      <c r="AF34" s="828"/>
      <c r="AG34" s="828"/>
      <c r="AH34" s="828"/>
      <c r="AI34" s="828"/>
      <c r="AJ34" s="828" t="s">
        <v>351</v>
      </c>
      <c r="AK34" s="828"/>
      <c r="AL34" s="828"/>
      <c r="AM34" s="828"/>
      <c r="AN34" s="828"/>
      <c r="AO34" s="828"/>
      <c r="AP34" s="828"/>
      <c r="AQ34" s="828"/>
      <c r="AR34" s="828"/>
      <c r="AS34" s="828" t="s">
        <v>353</v>
      </c>
      <c r="AT34" s="828"/>
      <c r="AU34" s="828"/>
      <c r="AV34" s="828"/>
      <c r="AW34" s="828"/>
      <c r="AX34" s="828"/>
      <c r="AY34" s="828"/>
      <c r="AZ34" s="828"/>
      <c r="BA34" s="828"/>
      <c r="BB34" s="828"/>
      <c r="BC34" s="828" t="s">
        <v>357</v>
      </c>
      <c r="BD34" s="828"/>
      <c r="BE34" s="828"/>
      <c r="BF34" s="828"/>
      <c r="BG34" s="828"/>
      <c r="BH34" s="828"/>
      <c r="BI34" s="828"/>
      <c r="BJ34" s="828"/>
      <c r="BK34" s="828"/>
      <c r="BL34" s="828" t="s">
        <v>358</v>
      </c>
      <c r="BM34" s="828"/>
      <c r="BN34" s="828"/>
      <c r="BO34" s="828"/>
      <c r="BP34" s="828"/>
      <c r="BQ34" s="828"/>
      <c r="BR34" s="828"/>
      <c r="BS34" s="828"/>
      <c r="BT34" s="828"/>
      <c r="BU34" s="828"/>
      <c r="BV34" s="833">
        <f>'КВР 100 (0102)'!G6</f>
        <v>1371571.0000000002</v>
      </c>
      <c r="BW34" s="833"/>
      <c r="BX34" s="833"/>
      <c r="BY34" s="833"/>
      <c r="BZ34" s="833"/>
      <c r="CA34" s="833"/>
      <c r="CB34" s="833"/>
      <c r="CC34" s="833"/>
      <c r="CD34" s="833"/>
      <c r="CE34" s="829">
        <f>BV34</f>
        <v>1371571.0000000002</v>
      </c>
      <c r="CF34" s="829"/>
      <c r="CG34" s="829"/>
      <c r="CH34" s="829"/>
      <c r="CI34" s="829"/>
      <c r="CJ34" s="829"/>
      <c r="CK34" s="829"/>
      <c r="CL34" s="829"/>
      <c r="CM34" s="829"/>
      <c r="CN34" s="839">
        <f>CE34</f>
        <v>1371571.0000000002</v>
      </c>
      <c r="CO34" s="840"/>
      <c r="CP34" s="840"/>
      <c r="CQ34" s="840"/>
      <c r="CR34" s="840"/>
      <c r="CS34" s="840"/>
      <c r="CT34" s="840"/>
      <c r="CU34" s="840"/>
      <c r="CV34" s="841"/>
    </row>
    <row r="35" spans="1:100" ht="26.25" customHeight="1" hidden="1">
      <c r="A35" s="834" t="s">
        <v>736</v>
      </c>
      <c r="B35" s="834"/>
      <c r="C35" s="834"/>
      <c r="D35" s="834"/>
      <c r="E35" s="834"/>
      <c r="F35" s="834"/>
      <c r="G35" s="834"/>
      <c r="H35" s="834"/>
      <c r="I35" s="834"/>
      <c r="J35" s="834"/>
      <c r="K35" s="834"/>
      <c r="L35" s="834"/>
      <c r="M35" s="834"/>
      <c r="N35" s="834"/>
      <c r="O35" s="834"/>
      <c r="P35" s="834"/>
      <c r="Q35" s="834"/>
      <c r="R35" s="834"/>
      <c r="S35" s="834"/>
      <c r="T35" s="834"/>
      <c r="U35" s="834"/>
      <c r="V35" s="885"/>
      <c r="W35" s="885"/>
      <c r="X35" s="885"/>
      <c r="Y35" s="885"/>
      <c r="Z35" s="885"/>
      <c r="AA35" s="828" t="s">
        <v>348</v>
      </c>
      <c r="AB35" s="828"/>
      <c r="AC35" s="828"/>
      <c r="AD35" s="828"/>
      <c r="AE35" s="828"/>
      <c r="AF35" s="828"/>
      <c r="AG35" s="828"/>
      <c r="AH35" s="828"/>
      <c r="AI35" s="828"/>
      <c r="AJ35" s="828" t="s">
        <v>351</v>
      </c>
      <c r="AK35" s="828"/>
      <c r="AL35" s="828"/>
      <c r="AM35" s="828"/>
      <c r="AN35" s="828"/>
      <c r="AO35" s="828"/>
      <c r="AP35" s="828"/>
      <c r="AQ35" s="828"/>
      <c r="AR35" s="828"/>
      <c r="AS35" s="828" t="s">
        <v>353</v>
      </c>
      <c r="AT35" s="828"/>
      <c r="AU35" s="828"/>
      <c r="AV35" s="828"/>
      <c r="AW35" s="828"/>
      <c r="AX35" s="828"/>
      <c r="AY35" s="828"/>
      <c r="AZ35" s="828"/>
      <c r="BA35" s="828"/>
      <c r="BB35" s="828"/>
      <c r="BC35" s="828" t="s">
        <v>357</v>
      </c>
      <c r="BD35" s="828"/>
      <c r="BE35" s="828"/>
      <c r="BF35" s="828"/>
      <c r="BG35" s="828"/>
      <c r="BH35" s="828"/>
      <c r="BI35" s="828"/>
      <c r="BJ35" s="828"/>
      <c r="BK35" s="828"/>
      <c r="BL35" s="828" t="s">
        <v>635</v>
      </c>
      <c r="BM35" s="828"/>
      <c r="BN35" s="828"/>
      <c r="BO35" s="828"/>
      <c r="BP35" s="828"/>
      <c r="BQ35" s="828"/>
      <c r="BR35" s="828"/>
      <c r="BS35" s="828"/>
      <c r="BT35" s="828"/>
      <c r="BU35" s="828"/>
      <c r="BV35" s="829">
        <f>'[5]КВР 100'!G13</f>
        <v>0</v>
      </c>
      <c r="BW35" s="829"/>
      <c r="BX35" s="829"/>
      <c r="BY35" s="829"/>
      <c r="BZ35" s="829"/>
      <c r="CA35" s="829"/>
      <c r="CB35" s="829"/>
      <c r="CC35" s="829"/>
      <c r="CD35" s="829"/>
      <c r="CE35" s="829"/>
      <c r="CF35" s="829"/>
      <c r="CG35" s="829"/>
      <c r="CH35" s="829"/>
      <c r="CI35" s="829"/>
      <c r="CJ35" s="829"/>
      <c r="CK35" s="829"/>
      <c r="CL35" s="829"/>
      <c r="CM35" s="829"/>
      <c r="CN35" s="839"/>
      <c r="CO35" s="840"/>
      <c r="CP35" s="840"/>
      <c r="CQ35" s="840"/>
      <c r="CR35" s="840"/>
      <c r="CS35" s="840"/>
      <c r="CT35" s="840"/>
      <c r="CU35" s="840"/>
      <c r="CV35" s="841"/>
    </row>
    <row r="36" spans="1:100" ht="36" customHeight="1" hidden="1">
      <c r="A36" s="834" t="s">
        <v>737</v>
      </c>
      <c r="B36" s="834"/>
      <c r="C36" s="834"/>
      <c r="D36" s="834"/>
      <c r="E36" s="834"/>
      <c r="F36" s="834"/>
      <c r="G36" s="834"/>
      <c r="H36" s="834"/>
      <c r="I36" s="834"/>
      <c r="J36" s="834"/>
      <c r="K36" s="834"/>
      <c r="L36" s="834"/>
      <c r="M36" s="834"/>
      <c r="N36" s="834"/>
      <c r="O36" s="834"/>
      <c r="P36" s="834"/>
      <c r="Q36" s="834"/>
      <c r="R36" s="834"/>
      <c r="S36" s="834"/>
      <c r="T36" s="834"/>
      <c r="U36" s="834"/>
      <c r="V36" s="885"/>
      <c r="W36" s="885"/>
      <c r="X36" s="885"/>
      <c r="Y36" s="885"/>
      <c r="Z36" s="885"/>
      <c r="AA36" s="828" t="s">
        <v>348</v>
      </c>
      <c r="AB36" s="828"/>
      <c r="AC36" s="828"/>
      <c r="AD36" s="828"/>
      <c r="AE36" s="828"/>
      <c r="AF36" s="828"/>
      <c r="AG36" s="828"/>
      <c r="AH36" s="828"/>
      <c r="AI36" s="828"/>
      <c r="AJ36" s="828" t="s">
        <v>351</v>
      </c>
      <c r="AK36" s="828"/>
      <c r="AL36" s="828"/>
      <c r="AM36" s="828"/>
      <c r="AN36" s="828"/>
      <c r="AO36" s="828"/>
      <c r="AP36" s="828"/>
      <c r="AQ36" s="828"/>
      <c r="AR36" s="828"/>
      <c r="AS36" s="828" t="s">
        <v>353</v>
      </c>
      <c r="AT36" s="828"/>
      <c r="AU36" s="828"/>
      <c r="AV36" s="828"/>
      <c r="AW36" s="828"/>
      <c r="AX36" s="828"/>
      <c r="AY36" s="828"/>
      <c r="AZ36" s="828"/>
      <c r="BA36" s="828"/>
      <c r="BB36" s="828"/>
      <c r="BC36" s="828" t="s">
        <v>360</v>
      </c>
      <c r="BD36" s="828"/>
      <c r="BE36" s="828"/>
      <c r="BF36" s="828"/>
      <c r="BG36" s="828"/>
      <c r="BH36" s="828"/>
      <c r="BI36" s="828"/>
      <c r="BJ36" s="828"/>
      <c r="BK36" s="828"/>
      <c r="BL36" s="828"/>
      <c r="BM36" s="828"/>
      <c r="BN36" s="828"/>
      <c r="BO36" s="828"/>
      <c r="BP36" s="828"/>
      <c r="BQ36" s="828"/>
      <c r="BR36" s="828"/>
      <c r="BS36" s="828"/>
      <c r="BT36" s="828"/>
      <c r="BU36" s="828"/>
      <c r="BV36" s="833">
        <f>BV37+BV38</f>
        <v>0</v>
      </c>
      <c r="BW36" s="833"/>
      <c r="BX36" s="833"/>
      <c r="BY36" s="833"/>
      <c r="BZ36" s="833"/>
      <c r="CA36" s="833"/>
      <c r="CB36" s="833"/>
      <c r="CC36" s="833"/>
      <c r="CD36" s="833"/>
      <c r="CE36" s="833">
        <f>CE37+CE38</f>
        <v>0</v>
      </c>
      <c r="CF36" s="833"/>
      <c r="CG36" s="833"/>
      <c r="CH36" s="833"/>
      <c r="CI36" s="833"/>
      <c r="CJ36" s="833"/>
      <c r="CK36" s="833"/>
      <c r="CL36" s="833"/>
      <c r="CM36" s="833"/>
      <c r="CN36" s="833">
        <f>CN37+CN38</f>
        <v>0</v>
      </c>
      <c r="CO36" s="833"/>
      <c r="CP36" s="833"/>
      <c r="CQ36" s="833"/>
      <c r="CR36" s="833"/>
      <c r="CS36" s="833"/>
      <c r="CT36" s="833"/>
      <c r="CU36" s="833"/>
      <c r="CV36" s="833"/>
    </row>
    <row r="37" spans="1:100" ht="12.75" customHeight="1" hidden="1">
      <c r="A37" s="834" t="s">
        <v>12</v>
      </c>
      <c r="B37" s="834"/>
      <c r="C37" s="834"/>
      <c r="D37" s="834"/>
      <c r="E37" s="834"/>
      <c r="F37" s="834"/>
      <c r="G37" s="834"/>
      <c r="H37" s="834"/>
      <c r="I37" s="834"/>
      <c r="J37" s="834"/>
      <c r="K37" s="834"/>
      <c r="L37" s="834"/>
      <c r="M37" s="834"/>
      <c r="N37" s="834"/>
      <c r="O37" s="834"/>
      <c r="P37" s="834"/>
      <c r="Q37" s="834"/>
      <c r="R37" s="834"/>
      <c r="S37" s="834"/>
      <c r="T37" s="834"/>
      <c r="U37" s="834"/>
      <c r="V37" s="828"/>
      <c r="W37" s="828"/>
      <c r="X37" s="828"/>
      <c r="Y37" s="828"/>
      <c r="Z37" s="828"/>
      <c r="AA37" s="828" t="s">
        <v>348</v>
      </c>
      <c r="AB37" s="828"/>
      <c r="AC37" s="828"/>
      <c r="AD37" s="828"/>
      <c r="AE37" s="828"/>
      <c r="AF37" s="828"/>
      <c r="AG37" s="828"/>
      <c r="AH37" s="828"/>
      <c r="AI37" s="828"/>
      <c r="AJ37" s="828" t="s">
        <v>351</v>
      </c>
      <c r="AK37" s="828"/>
      <c r="AL37" s="828"/>
      <c r="AM37" s="828"/>
      <c r="AN37" s="828"/>
      <c r="AO37" s="828"/>
      <c r="AP37" s="828"/>
      <c r="AQ37" s="828"/>
      <c r="AR37" s="828"/>
      <c r="AS37" s="828" t="s">
        <v>353</v>
      </c>
      <c r="AT37" s="828"/>
      <c r="AU37" s="828"/>
      <c r="AV37" s="828"/>
      <c r="AW37" s="828"/>
      <c r="AX37" s="828"/>
      <c r="AY37" s="828"/>
      <c r="AZ37" s="828"/>
      <c r="BA37" s="828"/>
      <c r="BB37" s="828"/>
      <c r="BC37" s="828" t="s">
        <v>360</v>
      </c>
      <c r="BD37" s="828"/>
      <c r="BE37" s="828"/>
      <c r="BF37" s="828"/>
      <c r="BG37" s="828"/>
      <c r="BH37" s="828"/>
      <c r="BI37" s="828"/>
      <c r="BJ37" s="828"/>
      <c r="BK37" s="828"/>
      <c r="BL37" s="828" t="s">
        <v>453</v>
      </c>
      <c r="BM37" s="828"/>
      <c r="BN37" s="828"/>
      <c r="BO37" s="828"/>
      <c r="BP37" s="828"/>
      <c r="BQ37" s="828"/>
      <c r="BR37" s="828"/>
      <c r="BS37" s="828"/>
      <c r="BT37" s="828"/>
      <c r="BU37" s="828"/>
      <c r="BV37" s="833">
        <f>'КВР 100 (0102)'!G20</f>
        <v>0</v>
      </c>
      <c r="BW37" s="833"/>
      <c r="BX37" s="833"/>
      <c r="BY37" s="833"/>
      <c r="BZ37" s="833"/>
      <c r="CA37" s="833"/>
      <c r="CB37" s="833"/>
      <c r="CC37" s="833"/>
      <c r="CD37" s="833"/>
      <c r="CE37" s="829">
        <v>0</v>
      </c>
      <c r="CF37" s="829"/>
      <c r="CG37" s="829"/>
      <c r="CH37" s="829"/>
      <c r="CI37" s="829"/>
      <c r="CJ37" s="829"/>
      <c r="CK37" s="829"/>
      <c r="CL37" s="829"/>
      <c r="CM37" s="829"/>
      <c r="CN37" s="833">
        <f>BV37</f>
        <v>0</v>
      </c>
      <c r="CO37" s="833"/>
      <c r="CP37" s="833"/>
      <c r="CQ37" s="833"/>
      <c r="CR37" s="833"/>
      <c r="CS37" s="833"/>
      <c r="CT37" s="833"/>
      <c r="CU37" s="833"/>
      <c r="CV37" s="833"/>
    </row>
    <row r="38" spans="1:100" ht="24" customHeight="1" hidden="1">
      <c r="A38" s="834" t="s">
        <v>631</v>
      </c>
      <c r="B38" s="834"/>
      <c r="C38" s="834"/>
      <c r="D38" s="834"/>
      <c r="E38" s="834"/>
      <c r="F38" s="834"/>
      <c r="G38" s="834"/>
      <c r="H38" s="834"/>
      <c r="I38" s="834"/>
      <c r="J38" s="834"/>
      <c r="K38" s="834"/>
      <c r="L38" s="834"/>
      <c r="M38" s="834"/>
      <c r="N38" s="834"/>
      <c r="O38" s="834"/>
      <c r="P38" s="834"/>
      <c r="Q38" s="834"/>
      <c r="R38" s="834"/>
      <c r="S38" s="834"/>
      <c r="T38" s="834"/>
      <c r="U38" s="834"/>
      <c r="V38" s="828"/>
      <c r="W38" s="828"/>
      <c r="X38" s="828"/>
      <c r="Y38" s="828"/>
      <c r="Z38" s="828"/>
      <c r="AA38" s="828" t="s">
        <v>348</v>
      </c>
      <c r="AB38" s="828"/>
      <c r="AC38" s="828"/>
      <c r="AD38" s="828"/>
      <c r="AE38" s="828"/>
      <c r="AF38" s="828"/>
      <c r="AG38" s="828"/>
      <c r="AH38" s="828"/>
      <c r="AI38" s="828"/>
      <c r="AJ38" s="828" t="s">
        <v>351</v>
      </c>
      <c r="AK38" s="828"/>
      <c r="AL38" s="828"/>
      <c r="AM38" s="828"/>
      <c r="AN38" s="828"/>
      <c r="AO38" s="828"/>
      <c r="AP38" s="828"/>
      <c r="AQ38" s="828"/>
      <c r="AR38" s="828"/>
      <c r="AS38" s="828" t="s">
        <v>353</v>
      </c>
      <c r="AT38" s="828"/>
      <c r="AU38" s="828"/>
      <c r="AV38" s="828"/>
      <c r="AW38" s="828"/>
      <c r="AX38" s="828"/>
      <c r="AY38" s="828"/>
      <c r="AZ38" s="828"/>
      <c r="BA38" s="828"/>
      <c r="BB38" s="828"/>
      <c r="BC38" s="828" t="s">
        <v>360</v>
      </c>
      <c r="BD38" s="828"/>
      <c r="BE38" s="828"/>
      <c r="BF38" s="828"/>
      <c r="BG38" s="828"/>
      <c r="BH38" s="828"/>
      <c r="BI38" s="828"/>
      <c r="BJ38" s="828"/>
      <c r="BK38" s="828"/>
      <c r="BL38" s="828" t="s">
        <v>635</v>
      </c>
      <c r="BM38" s="828"/>
      <c r="BN38" s="828"/>
      <c r="BO38" s="828"/>
      <c r="BP38" s="828"/>
      <c r="BQ38" s="828"/>
      <c r="BR38" s="828"/>
      <c r="BS38" s="828"/>
      <c r="BT38" s="828"/>
      <c r="BU38" s="828"/>
      <c r="BV38" s="833">
        <v>0</v>
      </c>
      <c r="BW38" s="833"/>
      <c r="BX38" s="833"/>
      <c r="BY38" s="833"/>
      <c r="BZ38" s="833"/>
      <c r="CA38" s="833"/>
      <c r="CB38" s="833"/>
      <c r="CC38" s="833"/>
      <c r="CD38" s="833"/>
      <c r="CE38" s="829"/>
      <c r="CF38" s="829"/>
      <c r="CG38" s="829"/>
      <c r="CH38" s="829"/>
      <c r="CI38" s="829"/>
      <c r="CJ38" s="829"/>
      <c r="CK38" s="829"/>
      <c r="CL38" s="829"/>
      <c r="CM38" s="829"/>
      <c r="CN38" s="839"/>
      <c r="CO38" s="840"/>
      <c r="CP38" s="840"/>
      <c r="CQ38" s="840"/>
      <c r="CR38" s="840"/>
      <c r="CS38" s="840"/>
      <c r="CT38" s="840"/>
      <c r="CU38" s="840"/>
      <c r="CV38" s="841"/>
    </row>
    <row r="39" spans="1:100" ht="12.75">
      <c r="A39" s="834" t="s">
        <v>362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28"/>
      <c r="W39" s="828"/>
      <c r="X39" s="828"/>
      <c r="Y39" s="828"/>
      <c r="Z39" s="828"/>
      <c r="AA39" s="828" t="s">
        <v>348</v>
      </c>
      <c r="AB39" s="828"/>
      <c r="AC39" s="828"/>
      <c r="AD39" s="828"/>
      <c r="AE39" s="828"/>
      <c r="AF39" s="828"/>
      <c r="AG39" s="828"/>
      <c r="AH39" s="828"/>
      <c r="AI39" s="828"/>
      <c r="AJ39" s="828" t="s">
        <v>351</v>
      </c>
      <c r="AK39" s="828"/>
      <c r="AL39" s="828"/>
      <c r="AM39" s="828"/>
      <c r="AN39" s="828"/>
      <c r="AO39" s="828"/>
      <c r="AP39" s="828"/>
      <c r="AQ39" s="828"/>
      <c r="AR39" s="828"/>
      <c r="AS39" s="828" t="s">
        <v>353</v>
      </c>
      <c r="AT39" s="828"/>
      <c r="AU39" s="828"/>
      <c r="AV39" s="828"/>
      <c r="AW39" s="828"/>
      <c r="AX39" s="828"/>
      <c r="AY39" s="828"/>
      <c r="AZ39" s="828"/>
      <c r="BA39" s="828"/>
      <c r="BB39" s="828"/>
      <c r="BC39" s="828" t="s">
        <v>363</v>
      </c>
      <c r="BD39" s="828"/>
      <c r="BE39" s="828"/>
      <c r="BF39" s="828"/>
      <c r="BG39" s="828"/>
      <c r="BH39" s="828"/>
      <c r="BI39" s="828"/>
      <c r="BJ39" s="828"/>
      <c r="BK39" s="828"/>
      <c r="BL39" s="828" t="s">
        <v>364</v>
      </c>
      <c r="BM39" s="828"/>
      <c r="BN39" s="828"/>
      <c r="BO39" s="828"/>
      <c r="BP39" s="828"/>
      <c r="BQ39" s="828"/>
      <c r="BR39" s="828"/>
      <c r="BS39" s="828"/>
      <c r="BT39" s="828"/>
      <c r="BU39" s="828"/>
      <c r="BV39" s="900">
        <f>'КВР 100 (0102)'!G69</f>
        <v>414214.00200000004</v>
      </c>
      <c r="BW39" s="900"/>
      <c r="BX39" s="900"/>
      <c r="BY39" s="900"/>
      <c r="BZ39" s="900"/>
      <c r="CA39" s="900"/>
      <c r="CB39" s="900"/>
      <c r="CC39" s="900"/>
      <c r="CD39" s="900"/>
      <c r="CE39" s="829">
        <f>BV39</f>
        <v>414214.00200000004</v>
      </c>
      <c r="CF39" s="829"/>
      <c r="CG39" s="829"/>
      <c r="CH39" s="829"/>
      <c r="CI39" s="829"/>
      <c r="CJ39" s="829"/>
      <c r="CK39" s="829"/>
      <c r="CL39" s="829"/>
      <c r="CM39" s="829"/>
      <c r="CN39" s="839">
        <f>CE39</f>
        <v>414214.00200000004</v>
      </c>
      <c r="CO39" s="840"/>
      <c r="CP39" s="840"/>
      <c r="CQ39" s="840"/>
      <c r="CR39" s="840"/>
      <c r="CS39" s="840"/>
      <c r="CT39" s="840"/>
      <c r="CU39" s="840"/>
      <c r="CV39" s="841"/>
    </row>
    <row r="40" spans="1:100" ht="13.5" customHeight="1" hidden="1">
      <c r="A40" s="834" t="s">
        <v>498</v>
      </c>
      <c r="B40" s="834"/>
      <c r="C40" s="834"/>
      <c r="D40" s="834"/>
      <c r="E40" s="834"/>
      <c r="F40" s="834"/>
      <c r="G40" s="834"/>
      <c r="H40" s="834"/>
      <c r="I40" s="834"/>
      <c r="J40" s="834"/>
      <c r="K40" s="834"/>
      <c r="L40" s="834"/>
      <c r="M40" s="834"/>
      <c r="N40" s="834"/>
      <c r="O40" s="834"/>
      <c r="P40" s="834"/>
      <c r="Q40" s="834"/>
      <c r="R40" s="834"/>
      <c r="S40" s="834"/>
      <c r="T40" s="834"/>
      <c r="U40" s="834"/>
      <c r="V40" s="828"/>
      <c r="W40" s="828"/>
      <c r="X40" s="828"/>
      <c r="Y40" s="828"/>
      <c r="Z40" s="828"/>
      <c r="AA40" s="828" t="s">
        <v>348</v>
      </c>
      <c r="AB40" s="828"/>
      <c r="AC40" s="828"/>
      <c r="AD40" s="828"/>
      <c r="AE40" s="828"/>
      <c r="AF40" s="828"/>
      <c r="AG40" s="828"/>
      <c r="AH40" s="828"/>
      <c r="AI40" s="828"/>
      <c r="AJ40" s="828" t="s">
        <v>351</v>
      </c>
      <c r="AK40" s="828"/>
      <c r="AL40" s="828"/>
      <c r="AM40" s="828"/>
      <c r="AN40" s="828"/>
      <c r="AO40" s="828"/>
      <c r="AP40" s="828"/>
      <c r="AQ40" s="828"/>
      <c r="AR40" s="828"/>
      <c r="AS40" s="828" t="s">
        <v>497</v>
      </c>
      <c r="AT40" s="828"/>
      <c r="AU40" s="828"/>
      <c r="AV40" s="828"/>
      <c r="AW40" s="828"/>
      <c r="AX40" s="828"/>
      <c r="AY40" s="828"/>
      <c r="AZ40" s="828"/>
      <c r="BA40" s="828"/>
      <c r="BB40" s="828"/>
      <c r="BC40" s="828" t="s">
        <v>134</v>
      </c>
      <c r="BD40" s="828"/>
      <c r="BE40" s="828"/>
      <c r="BF40" s="828"/>
      <c r="BG40" s="828"/>
      <c r="BH40" s="828"/>
      <c r="BI40" s="828"/>
      <c r="BJ40" s="828"/>
      <c r="BK40" s="828"/>
      <c r="BL40" s="828"/>
      <c r="BM40" s="828"/>
      <c r="BN40" s="828"/>
      <c r="BO40" s="828"/>
      <c r="BP40" s="828"/>
      <c r="BQ40" s="828"/>
      <c r="BR40" s="828"/>
      <c r="BS40" s="828"/>
      <c r="BT40" s="828"/>
      <c r="BU40" s="828"/>
      <c r="BV40" s="829">
        <f>BV41</f>
        <v>0</v>
      </c>
      <c r="BW40" s="829"/>
      <c r="BX40" s="829"/>
      <c r="BY40" s="829"/>
      <c r="BZ40" s="829"/>
      <c r="CA40" s="829"/>
      <c r="CB40" s="829"/>
      <c r="CC40" s="829"/>
      <c r="CD40" s="829"/>
      <c r="CE40" s="829"/>
      <c r="CF40" s="829"/>
      <c r="CG40" s="829"/>
      <c r="CH40" s="829"/>
      <c r="CI40" s="829"/>
      <c r="CJ40" s="829"/>
      <c r="CK40" s="829"/>
      <c r="CL40" s="829"/>
      <c r="CM40" s="829"/>
      <c r="CN40" s="839"/>
      <c r="CO40" s="840"/>
      <c r="CP40" s="840"/>
      <c r="CQ40" s="840"/>
      <c r="CR40" s="840"/>
      <c r="CS40" s="840"/>
      <c r="CT40" s="840"/>
      <c r="CU40" s="840"/>
      <c r="CV40" s="841"/>
    </row>
    <row r="41" spans="1:100" ht="13.5" customHeight="1" hidden="1">
      <c r="A41" s="834" t="s">
        <v>354</v>
      </c>
      <c r="B41" s="834"/>
      <c r="C41" s="834"/>
      <c r="D41" s="834"/>
      <c r="E41" s="834"/>
      <c r="F41" s="834"/>
      <c r="G41" s="834"/>
      <c r="H41" s="834"/>
      <c r="I41" s="834"/>
      <c r="J41" s="834"/>
      <c r="K41" s="834"/>
      <c r="L41" s="834"/>
      <c r="M41" s="834"/>
      <c r="N41" s="834"/>
      <c r="O41" s="834"/>
      <c r="P41" s="834"/>
      <c r="Q41" s="834"/>
      <c r="R41" s="834"/>
      <c r="S41" s="834"/>
      <c r="T41" s="834"/>
      <c r="U41" s="834"/>
      <c r="V41" s="828"/>
      <c r="W41" s="828"/>
      <c r="X41" s="828"/>
      <c r="Y41" s="828"/>
      <c r="Z41" s="828"/>
      <c r="AA41" s="828" t="s">
        <v>348</v>
      </c>
      <c r="AB41" s="828"/>
      <c r="AC41" s="828"/>
      <c r="AD41" s="828"/>
      <c r="AE41" s="828"/>
      <c r="AF41" s="828"/>
      <c r="AG41" s="828"/>
      <c r="AH41" s="828"/>
      <c r="AI41" s="828"/>
      <c r="AJ41" s="828" t="s">
        <v>351</v>
      </c>
      <c r="AK41" s="828"/>
      <c r="AL41" s="828"/>
      <c r="AM41" s="828"/>
      <c r="AN41" s="828"/>
      <c r="AO41" s="828"/>
      <c r="AP41" s="828"/>
      <c r="AQ41" s="828"/>
      <c r="AR41" s="828"/>
      <c r="AS41" s="828" t="s">
        <v>497</v>
      </c>
      <c r="AT41" s="828"/>
      <c r="AU41" s="828"/>
      <c r="AV41" s="828"/>
      <c r="AW41" s="828"/>
      <c r="AX41" s="828"/>
      <c r="AY41" s="828"/>
      <c r="AZ41" s="828"/>
      <c r="BA41" s="828"/>
      <c r="BB41" s="828"/>
      <c r="BC41" s="828" t="s">
        <v>355</v>
      </c>
      <c r="BD41" s="828"/>
      <c r="BE41" s="828"/>
      <c r="BF41" s="828"/>
      <c r="BG41" s="828"/>
      <c r="BH41" s="828"/>
      <c r="BI41" s="828"/>
      <c r="BJ41" s="828"/>
      <c r="BK41" s="828"/>
      <c r="BL41" s="828"/>
      <c r="BM41" s="828"/>
      <c r="BN41" s="828"/>
      <c r="BO41" s="828"/>
      <c r="BP41" s="828"/>
      <c r="BQ41" s="828"/>
      <c r="BR41" s="828"/>
      <c r="BS41" s="828"/>
      <c r="BT41" s="828"/>
      <c r="BU41" s="828"/>
      <c r="BV41" s="829">
        <f>BV42+BV43</f>
        <v>0</v>
      </c>
      <c r="BW41" s="829"/>
      <c r="BX41" s="829"/>
      <c r="BY41" s="829"/>
      <c r="BZ41" s="829"/>
      <c r="CA41" s="829"/>
      <c r="CB41" s="829"/>
      <c r="CC41" s="829"/>
      <c r="CD41" s="829"/>
      <c r="CE41" s="829"/>
      <c r="CF41" s="829"/>
      <c r="CG41" s="829"/>
      <c r="CH41" s="829"/>
      <c r="CI41" s="829"/>
      <c r="CJ41" s="829"/>
      <c r="CK41" s="829"/>
      <c r="CL41" s="829"/>
      <c r="CM41" s="829"/>
      <c r="CN41" s="839"/>
      <c r="CO41" s="840"/>
      <c r="CP41" s="840"/>
      <c r="CQ41" s="840"/>
      <c r="CR41" s="840"/>
      <c r="CS41" s="840"/>
      <c r="CT41" s="840"/>
      <c r="CU41" s="840"/>
      <c r="CV41" s="841"/>
    </row>
    <row r="42" spans="1:100" ht="13.5" customHeight="1" hidden="1">
      <c r="A42" s="834" t="s">
        <v>356</v>
      </c>
      <c r="B42" s="834"/>
      <c r="C42" s="834"/>
      <c r="D42" s="834"/>
      <c r="E42" s="834"/>
      <c r="F42" s="834"/>
      <c r="G42" s="834"/>
      <c r="H42" s="834"/>
      <c r="I42" s="834"/>
      <c r="J42" s="834"/>
      <c r="K42" s="834"/>
      <c r="L42" s="834"/>
      <c r="M42" s="834"/>
      <c r="N42" s="834"/>
      <c r="O42" s="834"/>
      <c r="P42" s="834"/>
      <c r="Q42" s="834"/>
      <c r="R42" s="834"/>
      <c r="S42" s="834"/>
      <c r="T42" s="834"/>
      <c r="U42" s="834"/>
      <c r="V42" s="828"/>
      <c r="W42" s="828"/>
      <c r="X42" s="828"/>
      <c r="Y42" s="828"/>
      <c r="Z42" s="828"/>
      <c r="AA42" s="828" t="s">
        <v>348</v>
      </c>
      <c r="AB42" s="828"/>
      <c r="AC42" s="828"/>
      <c r="AD42" s="828"/>
      <c r="AE42" s="828"/>
      <c r="AF42" s="828"/>
      <c r="AG42" s="828"/>
      <c r="AH42" s="828"/>
      <c r="AI42" s="828"/>
      <c r="AJ42" s="828" t="s">
        <v>351</v>
      </c>
      <c r="AK42" s="828"/>
      <c r="AL42" s="828"/>
      <c r="AM42" s="828"/>
      <c r="AN42" s="828"/>
      <c r="AO42" s="828"/>
      <c r="AP42" s="828"/>
      <c r="AQ42" s="828"/>
      <c r="AR42" s="828"/>
      <c r="AS42" s="828" t="s">
        <v>497</v>
      </c>
      <c r="AT42" s="828"/>
      <c r="AU42" s="828"/>
      <c r="AV42" s="828"/>
      <c r="AW42" s="828"/>
      <c r="AX42" s="828"/>
      <c r="AY42" s="828"/>
      <c r="AZ42" s="828"/>
      <c r="BA42" s="828"/>
      <c r="BB42" s="828"/>
      <c r="BC42" s="828" t="s">
        <v>357</v>
      </c>
      <c r="BD42" s="828"/>
      <c r="BE42" s="828"/>
      <c r="BF42" s="828"/>
      <c r="BG42" s="828"/>
      <c r="BH42" s="828"/>
      <c r="BI42" s="828"/>
      <c r="BJ42" s="828"/>
      <c r="BK42" s="828"/>
      <c r="BL42" s="828" t="s">
        <v>358</v>
      </c>
      <c r="BM42" s="828"/>
      <c r="BN42" s="828"/>
      <c r="BO42" s="828"/>
      <c r="BP42" s="828"/>
      <c r="BQ42" s="828"/>
      <c r="BR42" s="828"/>
      <c r="BS42" s="828"/>
      <c r="BT42" s="828"/>
      <c r="BU42" s="828"/>
      <c r="BV42" s="833">
        <f>'КВР 100 (0102)'!G7</f>
        <v>0</v>
      </c>
      <c r="BW42" s="833"/>
      <c r="BX42" s="833"/>
      <c r="BY42" s="833"/>
      <c r="BZ42" s="833"/>
      <c r="CA42" s="833"/>
      <c r="CB42" s="833"/>
      <c r="CC42" s="833"/>
      <c r="CD42" s="833"/>
      <c r="CE42" s="829"/>
      <c r="CF42" s="829"/>
      <c r="CG42" s="829"/>
      <c r="CH42" s="829"/>
      <c r="CI42" s="829"/>
      <c r="CJ42" s="829"/>
      <c r="CK42" s="829"/>
      <c r="CL42" s="829"/>
      <c r="CM42" s="829"/>
      <c r="CN42" s="839"/>
      <c r="CO42" s="840"/>
      <c r="CP42" s="840"/>
      <c r="CQ42" s="840"/>
      <c r="CR42" s="840"/>
      <c r="CS42" s="840"/>
      <c r="CT42" s="840"/>
      <c r="CU42" s="840"/>
      <c r="CV42" s="841"/>
    </row>
    <row r="43" spans="1:100" ht="12.75" customHeight="1" hidden="1">
      <c r="A43" s="834" t="s">
        <v>362</v>
      </c>
      <c r="B43" s="834"/>
      <c r="C43" s="834"/>
      <c r="D43" s="834"/>
      <c r="E43" s="834"/>
      <c r="F43" s="834"/>
      <c r="G43" s="834"/>
      <c r="H43" s="834"/>
      <c r="I43" s="834"/>
      <c r="J43" s="834"/>
      <c r="K43" s="834"/>
      <c r="L43" s="834"/>
      <c r="M43" s="834"/>
      <c r="N43" s="834"/>
      <c r="O43" s="834"/>
      <c r="P43" s="834"/>
      <c r="Q43" s="834"/>
      <c r="R43" s="834"/>
      <c r="S43" s="834"/>
      <c r="T43" s="834"/>
      <c r="U43" s="834"/>
      <c r="V43" s="828"/>
      <c r="W43" s="828"/>
      <c r="X43" s="828"/>
      <c r="Y43" s="828"/>
      <c r="Z43" s="828"/>
      <c r="AA43" s="828" t="s">
        <v>348</v>
      </c>
      <c r="AB43" s="828"/>
      <c r="AC43" s="828"/>
      <c r="AD43" s="828"/>
      <c r="AE43" s="828"/>
      <c r="AF43" s="828"/>
      <c r="AG43" s="828"/>
      <c r="AH43" s="828"/>
      <c r="AI43" s="828"/>
      <c r="AJ43" s="828" t="s">
        <v>351</v>
      </c>
      <c r="AK43" s="828"/>
      <c r="AL43" s="828"/>
      <c r="AM43" s="828"/>
      <c r="AN43" s="828"/>
      <c r="AO43" s="828"/>
      <c r="AP43" s="828"/>
      <c r="AQ43" s="828"/>
      <c r="AR43" s="828"/>
      <c r="AS43" s="828" t="s">
        <v>497</v>
      </c>
      <c r="AT43" s="828"/>
      <c r="AU43" s="828"/>
      <c r="AV43" s="828"/>
      <c r="AW43" s="828"/>
      <c r="AX43" s="828"/>
      <c r="AY43" s="828"/>
      <c r="AZ43" s="828"/>
      <c r="BA43" s="828"/>
      <c r="BB43" s="828"/>
      <c r="BC43" s="828" t="s">
        <v>363</v>
      </c>
      <c r="BD43" s="828"/>
      <c r="BE43" s="828"/>
      <c r="BF43" s="828"/>
      <c r="BG43" s="828"/>
      <c r="BH43" s="828"/>
      <c r="BI43" s="828"/>
      <c r="BJ43" s="828"/>
      <c r="BK43" s="828"/>
      <c r="BL43" s="828" t="s">
        <v>364</v>
      </c>
      <c r="BM43" s="828"/>
      <c r="BN43" s="828"/>
      <c r="BO43" s="828"/>
      <c r="BP43" s="828"/>
      <c r="BQ43" s="828"/>
      <c r="BR43" s="828"/>
      <c r="BS43" s="828"/>
      <c r="BT43" s="828"/>
      <c r="BU43" s="828"/>
      <c r="BV43" s="900">
        <f>'КВР 100 (0102)'!G65</f>
        <v>0</v>
      </c>
      <c r="BW43" s="900"/>
      <c r="BX43" s="900"/>
      <c r="BY43" s="900"/>
      <c r="BZ43" s="900"/>
      <c r="CA43" s="900"/>
      <c r="CB43" s="900"/>
      <c r="CC43" s="900"/>
      <c r="CD43" s="900"/>
      <c r="CE43" s="829"/>
      <c r="CF43" s="829"/>
      <c r="CG43" s="829"/>
      <c r="CH43" s="829"/>
      <c r="CI43" s="829"/>
      <c r="CJ43" s="829"/>
      <c r="CK43" s="829"/>
      <c r="CL43" s="829"/>
      <c r="CM43" s="829"/>
      <c r="CN43" s="839"/>
      <c r="CO43" s="840"/>
      <c r="CP43" s="840"/>
      <c r="CQ43" s="840"/>
      <c r="CR43" s="840"/>
      <c r="CS43" s="840"/>
      <c r="CT43" s="840"/>
      <c r="CU43" s="840"/>
      <c r="CV43" s="841"/>
    </row>
    <row r="44" spans="1:100" ht="12.75">
      <c r="A44" s="834" t="s">
        <v>365</v>
      </c>
      <c r="B44" s="834"/>
      <c r="C44" s="834"/>
      <c r="D44" s="834"/>
      <c r="E44" s="834"/>
      <c r="F44" s="834"/>
      <c r="G44" s="834"/>
      <c r="H44" s="834"/>
      <c r="I44" s="834"/>
      <c r="J44" s="834"/>
      <c r="K44" s="834"/>
      <c r="L44" s="834"/>
      <c r="M44" s="834"/>
      <c r="N44" s="834"/>
      <c r="O44" s="834"/>
      <c r="P44" s="834"/>
      <c r="Q44" s="834"/>
      <c r="R44" s="834"/>
      <c r="S44" s="834"/>
      <c r="T44" s="834"/>
      <c r="U44" s="834"/>
      <c r="V44" s="828"/>
      <c r="W44" s="828"/>
      <c r="X44" s="828"/>
      <c r="Y44" s="828"/>
      <c r="Z44" s="828"/>
      <c r="AA44" s="830" t="s">
        <v>348</v>
      </c>
      <c r="AB44" s="830"/>
      <c r="AC44" s="830"/>
      <c r="AD44" s="830"/>
      <c r="AE44" s="830"/>
      <c r="AF44" s="830"/>
      <c r="AG44" s="830"/>
      <c r="AH44" s="830"/>
      <c r="AI44" s="830"/>
      <c r="AJ44" s="830" t="s">
        <v>366</v>
      </c>
      <c r="AK44" s="830"/>
      <c r="AL44" s="830"/>
      <c r="AM44" s="830"/>
      <c r="AN44" s="830"/>
      <c r="AO44" s="830"/>
      <c r="AP44" s="830"/>
      <c r="AQ44" s="830"/>
      <c r="AR44" s="830"/>
      <c r="AS44" s="828"/>
      <c r="AT44" s="828"/>
      <c r="AU44" s="828"/>
      <c r="AV44" s="828"/>
      <c r="AW44" s="828"/>
      <c r="AX44" s="828"/>
      <c r="AY44" s="828"/>
      <c r="AZ44" s="828"/>
      <c r="BA44" s="828"/>
      <c r="BB44" s="828"/>
      <c r="BC44" s="828"/>
      <c r="BD44" s="828"/>
      <c r="BE44" s="828"/>
      <c r="BF44" s="828"/>
      <c r="BG44" s="828"/>
      <c r="BH44" s="828"/>
      <c r="BI44" s="828"/>
      <c r="BJ44" s="828"/>
      <c r="BK44" s="828"/>
      <c r="BL44" s="828"/>
      <c r="BM44" s="828"/>
      <c r="BN44" s="828"/>
      <c r="BO44" s="828"/>
      <c r="BP44" s="828"/>
      <c r="BQ44" s="828"/>
      <c r="BR44" s="828"/>
      <c r="BS44" s="828"/>
      <c r="BT44" s="828"/>
      <c r="BU44" s="828"/>
      <c r="BV44" s="838">
        <f>BV45+BV96</f>
        <v>5578883.996254211</v>
      </c>
      <c r="BW44" s="838"/>
      <c r="BX44" s="838"/>
      <c r="BY44" s="838"/>
      <c r="BZ44" s="838"/>
      <c r="CA44" s="838"/>
      <c r="CB44" s="838"/>
      <c r="CC44" s="838"/>
      <c r="CD44" s="838"/>
      <c r="CE44" s="838">
        <f>CE45+CE96</f>
        <v>5527243.9975000005</v>
      </c>
      <c r="CF44" s="838"/>
      <c r="CG44" s="838"/>
      <c r="CH44" s="838"/>
      <c r="CI44" s="838"/>
      <c r="CJ44" s="838"/>
      <c r="CK44" s="838"/>
      <c r="CL44" s="838"/>
      <c r="CM44" s="838"/>
      <c r="CN44" s="838">
        <f>CN45+CN96</f>
        <v>5579883.9975000005</v>
      </c>
      <c r="CO44" s="838"/>
      <c r="CP44" s="838"/>
      <c r="CQ44" s="838"/>
      <c r="CR44" s="838"/>
      <c r="CS44" s="838"/>
      <c r="CT44" s="838"/>
      <c r="CU44" s="838"/>
      <c r="CV44" s="838"/>
    </row>
    <row r="45" spans="1:100" ht="12.75">
      <c r="A45" s="834" t="s">
        <v>367</v>
      </c>
      <c r="B45" s="834"/>
      <c r="C45" s="834"/>
      <c r="D45" s="834"/>
      <c r="E45" s="834"/>
      <c r="F45" s="834"/>
      <c r="G45" s="834"/>
      <c r="H45" s="834"/>
      <c r="I45" s="834"/>
      <c r="J45" s="834"/>
      <c r="K45" s="834"/>
      <c r="L45" s="834"/>
      <c r="M45" s="834"/>
      <c r="N45" s="834"/>
      <c r="O45" s="834"/>
      <c r="P45" s="834"/>
      <c r="Q45" s="834"/>
      <c r="R45" s="834"/>
      <c r="S45" s="834"/>
      <c r="T45" s="834"/>
      <c r="U45" s="834"/>
      <c r="V45" s="828"/>
      <c r="W45" s="828"/>
      <c r="X45" s="828"/>
      <c r="Y45" s="828"/>
      <c r="Z45" s="828"/>
      <c r="AA45" s="828" t="s">
        <v>348</v>
      </c>
      <c r="AB45" s="828"/>
      <c r="AC45" s="828"/>
      <c r="AD45" s="828"/>
      <c r="AE45" s="828"/>
      <c r="AF45" s="828"/>
      <c r="AG45" s="828"/>
      <c r="AH45" s="828"/>
      <c r="AI45" s="828"/>
      <c r="AJ45" s="828" t="s">
        <v>366</v>
      </c>
      <c r="AK45" s="828"/>
      <c r="AL45" s="828"/>
      <c r="AM45" s="828"/>
      <c r="AN45" s="828"/>
      <c r="AO45" s="828"/>
      <c r="AP45" s="828"/>
      <c r="AQ45" s="828"/>
      <c r="AR45" s="828"/>
      <c r="AS45" s="828" t="s">
        <v>368</v>
      </c>
      <c r="AT45" s="828"/>
      <c r="AU45" s="828"/>
      <c r="AV45" s="828"/>
      <c r="AW45" s="828"/>
      <c r="AX45" s="828"/>
      <c r="AY45" s="828"/>
      <c r="AZ45" s="828"/>
      <c r="BA45" s="828"/>
      <c r="BB45" s="828"/>
      <c r="BC45" s="828"/>
      <c r="BD45" s="828"/>
      <c r="BE45" s="828"/>
      <c r="BF45" s="828"/>
      <c r="BG45" s="828"/>
      <c r="BH45" s="828"/>
      <c r="BI45" s="828"/>
      <c r="BJ45" s="828"/>
      <c r="BK45" s="828"/>
      <c r="BL45" s="828"/>
      <c r="BM45" s="828"/>
      <c r="BN45" s="828"/>
      <c r="BO45" s="828"/>
      <c r="BP45" s="828"/>
      <c r="BQ45" s="828"/>
      <c r="BR45" s="828"/>
      <c r="BS45" s="828"/>
      <c r="BT45" s="828"/>
      <c r="BU45" s="828"/>
      <c r="BV45" s="829">
        <f>BV46+BV56+BV81+BV83</f>
        <v>5578883.996254211</v>
      </c>
      <c r="BW45" s="829"/>
      <c r="BX45" s="829"/>
      <c r="BY45" s="829"/>
      <c r="BZ45" s="829"/>
      <c r="CA45" s="829"/>
      <c r="CB45" s="829"/>
      <c r="CC45" s="829"/>
      <c r="CD45" s="829"/>
      <c r="CE45" s="829">
        <f>CE46+CE56+CE81+CE83</f>
        <v>5526243.9975000005</v>
      </c>
      <c r="CF45" s="829"/>
      <c r="CG45" s="829"/>
      <c r="CH45" s="829"/>
      <c r="CI45" s="829"/>
      <c r="CJ45" s="829"/>
      <c r="CK45" s="829"/>
      <c r="CL45" s="829"/>
      <c r="CM45" s="829"/>
      <c r="CN45" s="842">
        <f>CN46+CN56+CN81+CN83</f>
        <v>5578883.9975000005</v>
      </c>
      <c r="CO45" s="842"/>
      <c r="CP45" s="842"/>
      <c r="CQ45" s="842"/>
      <c r="CR45" s="842"/>
      <c r="CS45" s="842"/>
      <c r="CT45" s="842"/>
      <c r="CU45" s="842"/>
      <c r="CV45" s="842"/>
    </row>
    <row r="46" spans="1:100" ht="12.75">
      <c r="A46" s="834" t="s">
        <v>369</v>
      </c>
      <c r="B46" s="834"/>
      <c r="C46" s="834"/>
      <c r="D46" s="834"/>
      <c r="E46" s="834"/>
      <c r="F46" s="834"/>
      <c r="G46" s="834"/>
      <c r="H46" s="834"/>
      <c r="I46" s="834"/>
      <c r="J46" s="834"/>
      <c r="K46" s="834"/>
      <c r="L46" s="834"/>
      <c r="M46" s="834"/>
      <c r="N46" s="834"/>
      <c r="O46" s="834"/>
      <c r="P46" s="834"/>
      <c r="Q46" s="834"/>
      <c r="R46" s="834"/>
      <c r="S46" s="834"/>
      <c r="T46" s="834"/>
      <c r="U46" s="834"/>
      <c r="V46" s="828"/>
      <c r="W46" s="828"/>
      <c r="X46" s="828"/>
      <c r="Y46" s="828"/>
      <c r="Z46" s="828"/>
      <c r="AA46" s="828" t="s">
        <v>348</v>
      </c>
      <c r="AB46" s="828"/>
      <c r="AC46" s="828"/>
      <c r="AD46" s="828"/>
      <c r="AE46" s="828"/>
      <c r="AF46" s="828"/>
      <c r="AG46" s="828"/>
      <c r="AH46" s="828"/>
      <c r="AI46" s="828"/>
      <c r="AJ46" s="828" t="s">
        <v>366</v>
      </c>
      <c r="AK46" s="828"/>
      <c r="AL46" s="828"/>
      <c r="AM46" s="828"/>
      <c r="AN46" s="828"/>
      <c r="AO46" s="828"/>
      <c r="AP46" s="828"/>
      <c r="AQ46" s="828"/>
      <c r="AR46" s="828"/>
      <c r="AS46" s="828" t="s">
        <v>368</v>
      </c>
      <c r="AT46" s="828"/>
      <c r="AU46" s="828"/>
      <c r="AV46" s="828"/>
      <c r="AW46" s="828"/>
      <c r="AX46" s="828"/>
      <c r="AY46" s="828"/>
      <c r="AZ46" s="828"/>
      <c r="BA46" s="828"/>
      <c r="BB46" s="828"/>
      <c r="BC46" s="828" t="s">
        <v>134</v>
      </c>
      <c r="BD46" s="828"/>
      <c r="BE46" s="828"/>
      <c r="BF46" s="828"/>
      <c r="BG46" s="828"/>
      <c r="BH46" s="828"/>
      <c r="BI46" s="828"/>
      <c r="BJ46" s="828"/>
      <c r="BK46" s="828"/>
      <c r="BL46" s="828"/>
      <c r="BM46" s="828"/>
      <c r="BN46" s="828"/>
      <c r="BO46" s="828"/>
      <c r="BP46" s="828"/>
      <c r="BQ46" s="828"/>
      <c r="BR46" s="828"/>
      <c r="BS46" s="828"/>
      <c r="BT46" s="828"/>
      <c r="BU46" s="828"/>
      <c r="BV46" s="838">
        <f>BV47</f>
        <v>3316021.9987542117</v>
      </c>
      <c r="BW46" s="838"/>
      <c r="BX46" s="838"/>
      <c r="BY46" s="838"/>
      <c r="BZ46" s="838"/>
      <c r="CA46" s="838"/>
      <c r="CB46" s="838"/>
      <c r="CC46" s="838"/>
      <c r="CD46" s="838"/>
      <c r="CE46" s="838">
        <f>CE47</f>
        <v>3263382</v>
      </c>
      <c r="CF46" s="838"/>
      <c r="CG46" s="838"/>
      <c r="CH46" s="838"/>
      <c r="CI46" s="838"/>
      <c r="CJ46" s="838"/>
      <c r="CK46" s="838"/>
      <c r="CL46" s="838"/>
      <c r="CM46" s="838"/>
      <c r="CN46" s="850">
        <f>CN47</f>
        <v>3316022</v>
      </c>
      <c r="CO46" s="850"/>
      <c r="CP46" s="850"/>
      <c r="CQ46" s="850"/>
      <c r="CR46" s="850"/>
      <c r="CS46" s="850"/>
      <c r="CT46" s="850"/>
      <c r="CU46" s="850"/>
      <c r="CV46" s="850"/>
    </row>
    <row r="47" spans="1:100" ht="12.75">
      <c r="A47" s="834" t="s">
        <v>354</v>
      </c>
      <c r="B47" s="834"/>
      <c r="C47" s="834"/>
      <c r="D47" s="834"/>
      <c r="E47" s="834"/>
      <c r="F47" s="834"/>
      <c r="G47" s="834"/>
      <c r="H47" s="834"/>
      <c r="I47" s="834"/>
      <c r="J47" s="834"/>
      <c r="K47" s="834"/>
      <c r="L47" s="834"/>
      <c r="M47" s="834"/>
      <c r="N47" s="834"/>
      <c r="O47" s="834"/>
      <c r="P47" s="834"/>
      <c r="Q47" s="834"/>
      <c r="R47" s="834"/>
      <c r="S47" s="834"/>
      <c r="T47" s="834"/>
      <c r="U47" s="834"/>
      <c r="V47" s="828"/>
      <c r="W47" s="828"/>
      <c r="X47" s="828"/>
      <c r="Y47" s="828"/>
      <c r="Z47" s="828"/>
      <c r="AA47" s="828" t="s">
        <v>348</v>
      </c>
      <c r="AB47" s="828"/>
      <c r="AC47" s="828"/>
      <c r="AD47" s="828"/>
      <c r="AE47" s="828"/>
      <c r="AF47" s="828"/>
      <c r="AG47" s="828"/>
      <c r="AH47" s="828"/>
      <c r="AI47" s="828"/>
      <c r="AJ47" s="828" t="s">
        <v>366</v>
      </c>
      <c r="AK47" s="828"/>
      <c r="AL47" s="828"/>
      <c r="AM47" s="828"/>
      <c r="AN47" s="828"/>
      <c r="AO47" s="828"/>
      <c r="AP47" s="828"/>
      <c r="AQ47" s="828"/>
      <c r="AR47" s="828"/>
      <c r="AS47" s="828" t="s">
        <v>368</v>
      </c>
      <c r="AT47" s="828"/>
      <c r="AU47" s="828"/>
      <c r="AV47" s="828"/>
      <c r="AW47" s="828"/>
      <c r="AX47" s="828"/>
      <c r="AY47" s="828"/>
      <c r="AZ47" s="828"/>
      <c r="BA47" s="828"/>
      <c r="BB47" s="828"/>
      <c r="BC47" s="828" t="s">
        <v>355</v>
      </c>
      <c r="BD47" s="828"/>
      <c r="BE47" s="828"/>
      <c r="BF47" s="828"/>
      <c r="BG47" s="828"/>
      <c r="BH47" s="828"/>
      <c r="BI47" s="828"/>
      <c r="BJ47" s="828"/>
      <c r="BK47" s="828"/>
      <c r="BL47" s="828"/>
      <c r="BM47" s="828"/>
      <c r="BN47" s="828"/>
      <c r="BO47" s="828"/>
      <c r="BP47" s="828"/>
      <c r="BQ47" s="828"/>
      <c r="BR47" s="828"/>
      <c r="BS47" s="828"/>
      <c r="BT47" s="828"/>
      <c r="BU47" s="828"/>
      <c r="BV47" s="829">
        <f>BV48+BV49+BV50+BV55</f>
        <v>3316021.9987542117</v>
      </c>
      <c r="BW47" s="829"/>
      <c r="BX47" s="829"/>
      <c r="BY47" s="829"/>
      <c r="BZ47" s="829"/>
      <c r="CA47" s="829"/>
      <c r="CB47" s="829"/>
      <c r="CC47" s="829"/>
      <c r="CD47" s="829"/>
      <c r="CE47" s="829">
        <f>CE48+CE49+CE50+CE55</f>
        <v>3263382</v>
      </c>
      <c r="CF47" s="829"/>
      <c r="CG47" s="829"/>
      <c r="CH47" s="829"/>
      <c r="CI47" s="829"/>
      <c r="CJ47" s="829"/>
      <c r="CK47" s="829"/>
      <c r="CL47" s="829"/>
      <c r="CM47" s="829"/>
      <c r="CN47" s="842">
        <f>CN48+CN49+CN50+CN55</f>
        <v>3316022</v>
      </c>
      <c r="CO47" s="842"/>
      <c r="CP47" s="842"/>
      <c r="CQ47" s="842"/>
      <c r="CR47" s="842"/>
      <c r="CS47" s="842"/>
      <c r="CT47" s="842"/>
      <c r="CU47" s="842"/>
      <c r="CV47" s="842"/>
    </row>
    <row r="48" spans="1:100" ht="12.75">
      <c r="A48" s="834" t="s">
        <v>356</v>
      </c>
      <c r="B48" s="834"/>
      <c r="C48" s="834"/>
      <c r="D48" s="834"/>
      <c r="E48" s="834"/>
      <c r="F48" s="834"/>
      <c r="G48" s="834"/>
      <c r="H48" s="834"/>
      <c r="I48" s="834"/>
      <c r="J48" s="834"/>
      <c r="K48" s="834"/>
      <c r="L48" s="834"/>
      <c r="M48" s="834"/>
      <c r="N48" s="834"/>
      <c r="O48" s="834"/>
      <c r="P48" s="834"/>
      <c r="Q48" s="834"/>
      <c r="R48" s="834"/>
      <c r="S48" s="834"/>
      <c r="T48" s="834"/>
      <c r="U48" s="834"/>
      <c r="V48" s="828"/>
      <c r="W48" s="828"/>
      <c r="X48" s="828"/>
      <c r="Y48" s="828"/>
      <c r="Z48" s="828"/>
      <c r="AA48" s="828" t="s">
        <v>348</v>
      </c>
      <c r="AB48" s="828"/>
      <c r="AC48" s="828"/>
      <c r="AD48" s="828"/>
      <c r="AE48" s="828"/>
      <c r="AF48" s="828"/>
      <c r="AG48" s="828"/>
      <c r="AH48" s="828"/>
      <c r="AI48" s="828"/>
      <c r="AJ48" s="828" t="s">
        <v>366</v>
      </c>
      <c r="AK48" s="828"/>
      <c r="AL48" s="828"/>
      <c r="AM48" s="828"/>
      <c r="AN48" s="828"/>
      <c r="AO48" s="828"/>
      <c r="AP48" s="828"/>
      <c r="AQ48" s="828"/>
      <c r="AR48" s="828"/>
      <c r="AS48" s="828" t="s">
        <v>368</v>
      </c>
      <c r="AT48" s="828"/>
      <c r="AU48" s="828"/>
      <c r="AV48" s="828"/>
      <c r="AW48" s="828"/>
      <c r="AX48" s="828"/>
      <c r="AY48" s="828"/>
      <c r="AZ48" s="828"/>
      <c r="BA48" s="828"/>
      <c r="BB48" s="828"/>
      <c r="BC48" s="828" t="s">
        <v>357</v>
      </c>
      <c r="BD48" s="828"/>
      <c r="BE48" s="828"/>
      <c r="BF48" s="828"/>
      <c r="BG48" s="828"/>
      <c r="BH48" s="828"/>
      <c r="BI48" s="828"/>
      <c r="BJ48" s="828"/>
      <c r="BK48" s="828"/>
      <c r="BL48" s="828" t="s">
        <v>358</v>
      </c>
      <c r="BM48" s="828"/>
      <c r="BN48" s="828"/>
      <c r="BO48" s="828"/>
      <c r="BP48" s="828"/>
      <c r="BQ48" s="828"/>
      <c r="BR48" s="828"/>
      <c r="BS48" s="828"/>
      <c r="BT48" s="828"/>
      <c r="BU48" s="828"/>
      <c r="BV48" s="833">
        <f>'КВР 100'!G6</f>
        <v>2159501.9960477813</v>
      </c>
      <c r="BW48" s="833"/>
      <c r="BX48" s="833"/>
      <c r="BY48" s="833"/>
      <c r="BZ48" s="833"/>
      <c r="CA48" s="833"/>
      <c r="CB48" s="833"/>
      <c r="CC48" s="833"/>
      <c r="CD48" s="833"/>
      <c r="CE48" s="829">
        <v>2159502</v>
      </c>
      <c r="CF48" s="829"/>
      <c r="CG48" s="829"/>
      <c r="CH48" s="829"/>
      <c r="CI48" s="829"/>
      <c r="CJ48" s="829"/>
      <c r="CK48" s="829"/>
      <c r="CL48" s="829"/>
      <c r="CM48" s="829"/>
      <c r="CN48" s="839">
        <f>CE48</f>
        <v>2159502</v>
      </c>
      <c r="CO48" s="840"/>
      <c r="CP48" s="840"/>
      <c r="CQ48" s="840"/>
      <c r="CR48" s="840"/>
      <c r="CS48" s="840"/>
      <c r="CT48" s="840"/>
      <c r="CU48" s="840"/>
      <c r="CV48" s="841"/>
    </row>
    <row r="49" spans="1:100" ht="26.25" customHeight="1" hidden="1">
      <c r="A49" s="834" t="s">
        <v>736</v>
      </c>
      <c r="B49" s="834"/>
      <c r="C49" s="834"/>
      <c r="D49" s="834"/>
      <c r="E49" s="834"/>
      <c r="F49" s="834"/>
      <c r="G49" s="834"/>
      <c r="H49" s="834"/>
      <c r="I49" s="834"/>
      <c r="J49" s="834"/>
      <c r="K49" s="834"/>
      <c r="L49" s="834"/>
      <c r="M49" s="834"/>
      <c r="N49" s="834"/>
      <c r="O49" s="834"/>
      <c r="P49" s="834"/>
      <c r="Q49" s="834"/>
      <c r="R49" s="834"/>
      <c r="S49" s="834"/>
      <c r="T49" s="834"/>
      <c r="U49" s="834"/>
      <c r="V49" s="885"/>
      <c r="W49" s="885"/>
      <c r="X49" s="885"/>
      <c r="Y49" s="885"/>
      <c r="Z49" s="885"/>
      <c r="AA49" s="828" t="s">
        <v>348</v>
      </c>
      <c r="AB49" s="828"/>
      <c r="AC49" s="828"/>
      <c r="AD49" s="828"/>
      <c r="AE49" s="828"/>
      <c r="AF49" s="828"/>
      <c r="AG49" s="828"/>
      <c r="AH49" s="828"/>
      <c r="AI49" s="828"/>
      <c r="AJ49" s="828" t="s">
        <v>366</v>
      </c>
      <c r="AK49" s="828"/>
      <c r="AL49" s="828"/>
      <c r="AM49" s="828"/>
      <c r="AN49" s="828"/>
      <c r="AO49" s="828"/>
      <c r="AP49" s="828"/>
      <c r="AQ49" s="828"/>
      <c r="AR49" s="828"/>
      <c r="AS49" s="828" t="s">
        <v>368</v>
      </c>
      <c r="AT49" s="828"/>
      <c r="AU49" s="828"/>
      <c r="AV49" s="828"/>
      <c r="AW49" s="828"/>
      <c r="AX49" s="828"/>
      <c r="AY49" s="828"/>
      <c r="AZ49" s="828"/>
      <c r="BA49" s="828"/>
      <c r="BB49" s="828"/>
      <c r="BC49" s="828" t="s">
        <v>357</v>
      </c>
      <c r="BD49" s="828"/>
      <c r="BE49" s="828"/>
      <c r="BF49" s="828"/>
      <c r="BG49" s="828"/>
      <c r="BH49" s="828"/>
      <c r="BI49" s="828"/>
      <c r="BJ49" s="828"/>
      <c r="BK49" s="828"/>
      <c r="BL49" s="828" t="s">
        <v>635</v>
      </c>
      <c r="BM49" s="828"/>
      <c r="BN49" s="828"/>
      <c r="BO49" s="828"/>
      <c r="BP49" s="828"/>
      <c r="BQ49" s="828"/>
      <c r="BR49" s="828"/>
      <c r="BS49" s="828"/>
      <c r="BT49" s="828"/>
      <c r="BU49" s="828"/>
      <c r="BV49" s="829">
        <f>'КВР 100'!G12</f>
        <v>0</v>
      </c>
      <c r="BW49" s="829"/>
      <c r="BX49" s="829"/>
      <c r="BY49" s="829"/>
      <c r="BZ49" s="829"/>
      <c r="CA49" s="829"/>
      <c r="CB49" s="829"/>
      <c r="CC49" s="829"/>
      <c r="CD49" s="829"/>
      <c r="CE49" s="829"/>
      <c r="CF49" s="829"/>
      <c r="CG49" s="829"/>
      <c r="CH49" s="829"/>
      <c r="CI49" s="829"/>
      <c r="CJ49" s="829"/>
      <c r="CK49" s="829"/>
      <c r="CL49" s="829"/>
      <c r="CM49" s="829"/>
      <c r="CN49" s="839"/>
      <c r="CO49" s="840"/>
      <c r="CP49" s="840"/>
      <c r="CQ49" s="840"/>
      <c r="CR49" s="840"/>
      <c r="CS49" s="840"/>
      <c r="CT49" s="840"/>
      <c r="CU49" s="840"/>
      <c r="CV49" s="841"/>
    </row>
    <row r="50" spans="1:100" ht="12.75">
      <c r="A50" s="834" t="s">
        <v>359</v>
      </c>
      <c r="B50" s="834"/>
      <c r="C50" s="834"/>
      <c r="D50" s="834"/>
      <c r="E50" s="834"/>
      <c r="F50" s="834"/>
      <c r="G50" s="834"/>
      <c r="H50" s="834"/>
      <c r="I50" s="834"/>
      <c r="J50" s="834"/>
      <c r="K50" s="834"/>
      <c r="L50" s="834"/>
      <c r="M50" s="834"/>
      <c r="N50" s="834"/>
      <c r="O50" s="834"/>
      <c r="P50" s="834"/>
      <c r="Q50" s="834"/>
      <c r="R50" s="834"/>
      <c r="S50" s="834"/>
      <c r="T50" s="834"/>
      <c r="U50" s="834"/>
      <c r="V50" s="828"/>
      <c r="W50" s="828"/>
      <c r="X50" s="828"/>
      <c r="Y50" s="828"/>
      <c r="Z50" s="828"/>
      <c r="AA50" s="828" t="s">
        <v>348</v>
      </c>
      <c r="AB50" s="828"/>
      <c r="AC50" s="828"/>
      <c r="AD50" s="828"/>
      <c r="AE50" s="828"/>
      <c r="AF50" s="828"/>
      <c r="AG50" s="828"/>
      <c r="AH50" s="828"/>
      <c r="AI50" s="828"/>
      <c r="AJ50" s="828" t="s">
        <v>366</v>
      </c>
      <c r="AK50" s="828"/>
      <c r="AL50" s="828"/>
      <c r="AM50" s="828"/>
      <c r="AN50" s="828"/>
      <c r="AO50" s="828"/>
      <c r="AP50" s="828"/>
      <c r="AQ50" s="828"/>
      <c r="AR50" s="828"/>
      <c r="AS50" s="828" t="s">
        <v>368</v>
      </c>
      <c r="AT50" s="828"/>
      <c r="AU50" s="828"/>
      <c r="AV50" s="828"/>
      <c r="AW50" s="828"/>
      <c r="AX50" s="828"/>
      <c r="AY50" s="828"/>
      <c r="AZ50" s="828"/>
      <c r="BA50" s="828"/>
      <c r="BB50" s="828"/>
      <c r="BC50" s="828" t="s">
        <v>360</v>
      </c>
      <c r="BD50" s="828"/>
      <c r="BE50" s="828"/>
      <c r="BF50" s="828"/>
      <c r="BG50" s="828"/>
      <c r="BH50" s="828"/>
      <c r="BI50" s="828"/>
      <c r="BJ50" s="828"/>
      <c r="BK50" s="828"/>
      <c r="BL50" s="828"/>
      <c r="BM50" s="828"/>
      <c r="BN50" s="828"/>
      <c r="BO50" s="828"/>
      <c r="BP50" s="828"/>
      <c r="BQ50" s="828"/>
      <c r="BR50" s="828"/>
      <c r="BS50" s="828"/>
      <c r="BT50" s="828"/>
      <c r="BU50" s="828"/>
      <c r="BV50" s="833">
        <f>BV51+BV52+BV53+BV54</f>
        <v>504349.9999</v>
      </c>
      <c r="BW50" s="833"/>
      <c r="BX50" s="833"/>
      <c r="BY50" s="833"/>
      <c r="BZ50" s="833"/>
      <c r="CA50" s="833"/>
      <c r="CB50" s="833"/>
      <c r="CC50" s="833"/>
      <c r="CD50" s="833"/>
      <c r="CE50" s="833">
        <f>CE51+CE52+CE53+CE54</f>
        <v>451710</v>
      </c>
      <c r="CF50" s="833"/>
      <c r="CG50" s="833"/>
      <c r="CH50" s="833"/>
      <c r="CI50" s="833"/>
      <c r="CJ50" s="833"/>
      <c r="CK50" s="833"/>
      <c r="CL50" s="833"/>
      <c r="CM50" s="833"/>
      <c r="CN50" s="833">
        <f>CN51+CN52+CN53+CN54</f>
        <v>504350</v>
      </c>
      <c r="CO50" s="833"/>
      <c r="CP50" s="833"/>
      <c r="CQ50" s="833"/>
      <c r="CR50" s="833"/>
      <c r="CS50" s="833"/>
      <c r="CT50" s="833"/>
      <c r="CU50" s="833"/>
      <c r="CV50" s="833"/>
    </row>
    <row r="51" spans="1:100" ht="12.75">
      <c r="A51" s="834" t="s">
        <v>359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  <c r="O51" s="834"/>
      <c r="P51" s="834"/>
      <c r="Q51" s="834"/>
      <c r="R51" s="834"/>
      <c r="S51" s="834"/>
      <c r="T51" s="834"/>
      <c r="U51" s="834"/>
      <c r="V51" s="828"/>
      <c r="W51" s="828"/>
      <c r="X51" s="828"/>
      <c r="Y51" s="828"/>
      <c r="Z51" s="828"/>
      <c r="AA51" s="828" t="s">
        <v>348</v>
      </c>
      <c r="AB51" s="828"/>
      <c r="AC51" s="828"/>
      <c r="AD51" s="828"/>
      <c r="AE51" s="828"/>
      <c r="AF51" s="828"/>
      <c r="AG51" s="828"/>
      <c r="AH51" s="828"/>
      <c r="AI51" s="828"/>
      <c r="AJ51" s="828" t="s">
        <v>366</v>
      </c>
      <c r="AK51" s="828"/>
      <c r="AL51" s="828"/>
      <c r="AM51" s="828"/>
      <c r="AN51" s="828"/>
      <c r="AO51" s="828"/>
      <c r="AP51" s="828"/>
      <c r="AQ51" s="828"/>
      <c r="AR51" s="828"/>
      <c r="AS51" s="828" t="s">
        <v>368</v>
      </c>
      <c r="AT51" s="828"/>
      <c r="AU51" s="828"/>
      <c r="AV51" s="828"/>
      <c r="AW51" s="828"/>
      <c r="AX51" s="828"/>
      <c r="AY51" s="828"/>
      <c r="AZ51" s="828"/>
      <c r="BA51" s="828"/>
      <c r="BB51" s="828"/>
      <c r="BC51" s="828" t="s">
        <v>360</v>
      </c>
      <c r="BD51" s="828"/>
      <c r="BE51" s="828"/>
      <c r="BF51" s="828"/>
      <c r="BG51" s="828"/>
      <c r="BH51" s="828"/>
      <c r="BI51" s="828"/>
      <c r="BJ51" s="828"/>
      <c r="BK51" s="828"/>
      <c r="BL51" s="828" t="s">
        <v>361</v>
      </c>
      <c r="BM51" s="828"/>
      <c r="BN51" s="828"/>
      <c r="BO51" s="828"/>
      <c r="BP51" s="828"/>
      <c r="BQ51" s="828"/>
      <c r="BR51" s="828"/>
      <c r="BS51" s="828"/>
      <c r="BT51" s="828"/>
      <c r="BU51" s="828"/>
      <c r="BV51" s="833">
        <f>'КВР 100'!G17</f>
        <v>48500</v>
      </c>
      <c r="BW51" s="833"/>
      <c r="BX51" s="833"/>
      <c r="BY51" s="833"/>
      <c r="BZ51" s="833"/>
      <c r="CA51" s="833"/>
      <c r="CB51" s="833"/>
      <c r="CC51" s="833"/>
      <c r="CD51" s="833"/>
      <c r="CE51" s="829">
        <v>48500</v>
      </c>
      <c r="CF51" s="829"/>
      <c r="CG51" s="829"/>
      <c r="CH51" s="829"/>
      <c r="CI51" s="829"/>
      <c r="CJ51" s="829"/>
      <c r="CK51" s="829"/>
      <c r="CL51" s="829"/>
      <c r="CM51" s="829"/>
      <c r="CN51" s="842">
        <f>CE51</f>
        <v>48500</v>
      </c>
      <c r="CO51" s="842"/>
      <c r="CP51" s="842"/>
      <c r="CQ51" s="842"/>
      <c r="CR51" s="842"/>
      <c r="CS51" s="842"/>
      <c r="CT51" s="842"/>
      <c r="CU51" s="842"/>
      <c r="CV51" s="842"/>
    </row>
    <row r="52" spans="1:100" ht="12.75" customHeight="1">
      <c r="A52" s="834" t="s">
        <v>12</v>
      </c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  <c r="O52" s="834"/>
      <c r="P52" s="834"/>
      <c r="Q52" s="834"/>
      <c r="R52" s="834"/>
      <c r="S52" s="834"/>
      <c r="T52" s="834"/>
      <c r="U52" s="834"/>
      <c r="V52" s="828"/>
      <c r="W52" s="828"/>
      <c r="X52" s="828"/>
      <c r="Y52" s="828"/>
      <c r="Z52" s="828"/>
      <c r="AA52" s="828" t="s">
        <v>348</v>
      </c>
      <c r="AB52" s="828"/>
      <c r="AC52" s="828"/>
      <c r="AD52" s="828"/>
      <c r="AE52" s="828"/>
      <c r="AF52" s="828"/>
      <c r="AG52" s="828"/>
      <c r="AH52" s="828"/>
      <c r="AI52" s="828"/>
      <c r="AJ52" s="828" t="s">
        <v>351</v>
      </c>
      <c r="AK52" s="828"/>
      <c r="AL52" s="828"/>
      <c r="AM52" s="828"/>
      <c r="AN52" s="828"/>
      <c r="AO52" s="828"/>
      <c r="AP52" s="828"/>
      <c r="AQ52" s="828"/>
      <c r="AR52" s="828"/>
      <c r="AS52" s="828" t="s">
        <v>353</v>
      </c>
      <c r="AT52" s="828"/>
      <c r="AU52" s="828"/>
      <c r="AV52" s="828"/>
      <c r="AW52" s="828"/>
      <c r="AX52" s="828"/>
      <c r="AY52" s="828"/>
      <c r="AZ52" s="828"/>
      <c r="BA52" s="828"/>
      <c r="BB52" s="828"/>
      <c r="BC52" s="828" t="s">
        <v>360</v>
      </c>
      <c r="BD52" s="828"/>
      <c r="BE52" s="828"/>
      <c r="BF52" s="828"/>
      <c r="BG52" s="828"/>
      <c r="BH52" s="828"/>
      <c r="BI52" s="828"/>
      <c r="BJ52" s="828"/>
      <c r="BK52" s="828"/>
      <c r="BL52" s="828" t="s">
        <v>453</v>
      </c>
      <c r="BM52" s="828"/>
      <c r="BN52" s="828"/>
      <c r="BO52" s="828"/>
      <c r="BP52" s="828"/>
      <c r="BQ52" s="828"/>
      <c r="BR52" s="828"/>
      <c r="BS52" s="828"/>
      <c r="BT52" s="828"/>
      <c r="BU52" s="828"/>
      <c r="BV52" s="833">
        <f>'КВР 100'!G24</f>
        <v>283679.9999</v>
      </c>
      <c r="BW52" s="833"/>
      <c r="BX52" s="833"/>
      <c r="BY52" s="833"/>
      <c r="BZ52" s="833"/>
      <c r="CA52" s="833"/>
      <c r="CB52" s="833"/>
      <c r="CC52" s="833"/>
      <c r="CD52" s="833"/>
      <c r="CE52" s="829">
        <v>0</v>
      </c>
      <c r="CF52" s="829"/>
      <c r="CG52" s="829"/>
      <c r="CH52" s="829"/>
      <c r="CI52" s="829"/>
      <c r="CJ52" s="829"/>
      <c r="CK52" s="829"/>
      <c r="CL52" s="829"/>
      <c r="CM52" s="829"/>
      <c r="CN52" s="842">
        <v>283680</v>
      </c>
      <c r="CO52" s="842"/>
      <c r="CP52" s="842"/>
      <c r="CQ52" s="842"/>
      <c r="CR52" s="842"/>
      <c r="CS52" s="842"/>
      <c r="CT52" s="842"/>
      <c r="CU52" s="842"/>
      <c r="CV52" s="842"/>
    </row>
    <row r="53" spans="1:100" ht="13.5" customHeight="1" hidden="1">
      <c r="A53" s="832" t="s">
        <v>102</v>
      </c>
      <c r="B53" s="832"/>
      <c r="C53" s="832"/>
      <c r="D53" s="832"/>
      <c r="E53" s="832"/>
      <c r="F53" s="832"/>
      <c r="G53" s="832"/>
      <c r="H53" s="832"/>
      <c r="I53" s="832"/>
      <c r="J53" s="832"/>
      <c r="K53" s="832"/>
      <c r="L53" s="832"/>
      <c r="M53" s="832"/>
      <c r="N53" s="832"/>
      <c r="O53" s="832"/>
      <c r="P53" s="832"/>
      <c r="Q53" s="832"/>
      <c r="R53" s="832"/>
      <c r="S53" s="832"/>
      <c r="T53" s="832"/>
      <c r="U53" s="832"/>
      <c r="V53" s="828"/>
      <c r="W53" s="828"/>
      <c r="X53" s="828"/>
      <c r="Y53" s="828"/>
      <c r="Z53" s="828"/>
      <c r="AA53" s="828" t="s">
        <v>348</v>
      </c>
      <c r="AB53" s="828"/>
      <c r="AC53" s="828"/>
      <c r="AD53" s="828"/>
      <c r="AE53" s="828"/>
      <c r="AF53" s="828"/>
      <c r="AG53" s="828"/>
      <c r="AH53" s="828"/>
      <c r="AI53" s="828"/>
      <c r="AJ53" s="828" t="s">
        <v>366</v>
      </c>
      <c r="AK53" s="828"/>
      <c r="AL53" s="828"/>
      <c r="AM53" s="828"/>
      <c r="AN53" s="828"/>
      <c r="AO53" s="828"/>
      <c r="AP53" s="828"/>
      <c r="AQ53" s="828"/>
      <c r="AR53" s="828"/>
      <c r="AS53" s="828" t="s">
        <v>368</v>
      </c>
      <c r="AT53" s="828"/>
      <c r="AU53" s="828"/>
      <c r="AV53" s="828"/>
      <c r="AW53" s="828"/>
      <c r="AX53" s="828"/>
      <c r="AY53" s="828"/>
      <c r="AZ53" s="828"/>
      <c r="BA53" s="828"/>
      <c r="BB53" s="828"/>
      <c r="BC53" s="828" t="s">
        <v>360</v>
      </c>
      <c r="BD53" s="828"/>
      <c r="BE53" s="828"/>
      <c r="BF53" s="828"/>
      <c r="BG53" s="828"/>
      <c r="BH53" s="828"/>
      <c r="BI53" s="828"/>
      <c r="BJ53" s="828"/>
      <c r="BK53" s="828"/>
      <c r="BL53" s="828" t="s">
        <v>370</v>
      </c>
      <c r="BM53" s="828"/>
      <c r="BN53" s="828"/>
      <c r="BO53" s="828"/>
      <c r="BP53" s="828"/>
      <c r="BQ53" s="828"/>
      <c r="BR53" s="828"/>
      <c r="BS53" s="828"/>
      <c r="BT53" s="828"/>
      <c r="BU53" s="828"/>
      <c r="BV53" s="833">
        <f>'КВР 100'!G33</f>
        <v>0</v>
      </c>
      <c r="BW53" s="833"/>
      <c r="BX53" s="833"/>
      <c r="BY53" s="833"/>
      <c r="BZ53" s="833"/>
      <c r="CA53" s="833"/>
      <c r="CB53" s="833"/>
      <c r="CC53" s="833"/>
      <c r="CD53" s="833"/>
      <c r="CE53" s="829"/>
      <c r="CF53" s="829"/>
      <c r="CG53" s="829"/>
      <c r="CH53" s="829"/>
      <c r="CI53" s="829"/>
      <c r="CJ53" s="829"/>
      <c r="CK53" s="829"/>
      <c r="CL53" s="829"/>
      <c r="CM53" s="829"/>
      <c r="CN53" s="842"/>
      <c r="CO53" s="842"/>
      <c r="CP53" s="842"/>
      <c r="CQ53" s="842"/>
      <c r="CR53" s="842"/>
      <c r="CS53" s="842"/>
      <c r="CT53" s="842"/>
      <c r="CU53" s="842"/>
      <c r="CV53" s="842"/>
    </row>
    <row r="54" spans="1:100" ht="12.75">
      <c r="A54" s="832" t="s">
        <v>452</v>
      </c>
      <c r="B54" s="832"/>
      <c r="C54" s="832"/>
      <c r="D54" s="832"/>
      <c r="E54" s="832"/>
      <c r="F54" s="832"/>
      <c r="G54" s="832"/>
      <c r="H54" s="832"/>
      <c r="I54" s="832"/>
      <c r="J54" s="832"/>
      <c r="K54" s="832"/>
      <c r="L54" s="832"/>
      <c r="M54" s="832"/>
      <c r="N54" s="832"/>
      <c r="O54" s="832"/>
      <c r="P54" s="832"/>
      <c r="Q54" s="832"/>
      <c r="R54" s="832"/>
      <c r="S54" s="832"/>
      <c r="T54" s="832"/>
      <c r="U54" s="832"/>
      <c r="V54" s="828"/>
      <c r="W54" s="828"/>
      <c r="X54" s="828"/>
      <c r="Y54" s="828"/>
      <c r="Z54" s="828"/>
      <c r="AA54" s="828" t="s">
        <v>348</v>
      </c>
      <c r="AB54" s="828"/>
      <c r="AC54" s="828"/>
      <c r="AD54" s="828"/>
      <c r="AE54" s="828"/>
      <c r="AF54" s="828"/>
      <c r="AG54" s="828"/>
      <c r="AH54" s="828"/>
      <c r="AI54" s="828"/>
      <c r="AJ54" s="828" t="s">
        <v>366</v>
      </c>
      <c r="AK54" s="828"/>
      <c r="AL54" s="828"/>
      <c r="AM54" s="828"/>
      <c r="AN54" s="828"/>
      <c r="AO54" s="828"/>
      <c r="AP54" s="828"/>
      <c r="AQ54" s="828"/>
      <c r="AR54" s="828"/>
      <c r="AS54" s="828" t="s">
        <v>368</v>
      </c>
      <c r="AT54" s="828"/>
      <c r="AU54" s="828"/>
      <c r="AV54" s="828"/>
      <c r="AW54" s="828"/>
      <c r="AX54" s="828"/>
      <c r="AY54" s="828"/>
      <c r="AZ54" s="828"/>
      <c r="BA54" s="828"/>
      <c r="BB54" s="828"/>
      <c r="BC54" s="828" t="s">
        <v>360</v>
      </c>
      <c r="BD54" s="828"/>
      <c r="BE54" s="828"/>
      <c r="BF54" s="828"/>
      <c r="BG54" s="828"/>
      <c r="BH54" s="828"/>
      <c r="BI54" s="828"/>
      <c r="BJ54" s="828"/>
      <c r="BK54" s="828"/>
      <c r="BL54" s="828" t="s">
        <v>376</v>
      </c>
      <c r="BM54" s="828"/>
      <c r="BN54" s="828"/>
      <c r="BO54" s="828"/>
      <c r="BP54" s="828"/>
      <c r="BQ54" s="828"/>
      <c r="BR54" s="828"/>
      <c r="BS54" s="828"/>
      <c r="BT54" s="828"/>
      <c r="BU54" s="828"/>
      <c r="BV54" s="833">
        <f>'КВР 100'!G40</f>
        <v>172170</v>
      </c>
      <c r="BW54" s="833"/>
      <c r="BX54" s="833"/>
      <c r="BY54" s="833"/>
      <c r="BZ54" s="833"/>
      <c r="CA54" s="833"/>
      <c r="CB54" s="833"/>
      <c r="CC54" s="833"/>
      <c r="CD54" s="833"/>
      <c r="CE54" s="829">
        <v>403210</v>
      </c>
      <c r="CF54" s="829"/>
      <c r="CG54" s="829"/>
      <c r="CH54" s="829"/>
      <c r="CI54" s="829"/>
      <c r="CJ54" s="829"/>
      <c r="CK54" s="829"/>
      <c r="CL54" s="829"/>
      <c r="CM54" s="829"/>
      <c r="CN54" s="842">
        <v>172170</v>
      </c>
      <c r="CO54" s="842"/>
      <c r="CP54" s="842"/>
      <c r="CQ54" s="842"/>
      <c r="CR54" s="842"/>
      <c r="CS54" s="842"/>
      <c r="CT54" s="842"/>
      <c r="CU54" s="842"/>
      <c r="CV54" s="842"/>
    </row>
    <row r="55" spans="1:100" ht="12.75">
      <c r="A55" s="834" t="s">
        <v>362</v>
      </c>
      <c r="B55" s="834"/>
      <c r="C55" s="834"/>
      <c r="D55" s="834"/>
      <c r="E55" s="834"/>
      <c r="F55" s="834"/>
      <c r="G55" s="834"/>
      <c r="H55" s="834"/>
      <c r="I55" s="834"/>
      <c r="J55" s="834"/>
      <c r="K55" s="834"/>
      <c r="L55" s="834"/>
      <c r="M55" s="834"/>
      <c r="N55" s="834"/>
      <c r="O55" s="834"/>
      <c r="P55" s="834"/>
      <c r="Q55" s="834"/>
      <c r="R55" s="834"/>
      <c r="S55" s="834"/>
      <c r="T55" s="834"/>
      <c r="U55" s="834"/>
      <c r="V55" s="828"/>
      <c r="W55" s="828"/>
      <c r="X55" s="828"/>
      <c r="Y55" s="828"/>
      <c r="Z55" s="828"/>
      <c r="AA55" s="828" t="s">
        <v>348</v>
      </c>
      <c r="AB55" s="828"/>
      <c r="AC55" s="828"/>
      <c r="AD55" s="828"/>
      <c r="AE55" s="828"/>
      <c r="AF55" s="828"/>
      <c r="AG55" s="828"/>
      <c r="AH55" s="828"/>
      <c r="AI55" s="828"/>
      <c r="AJ55" s="828" t="s">
        <v>366</v>
      </c>
      <c r="AK55" s="828"/>
      <c r="AL55" s="828"/>
      <c r="AM55" s="828"/>
      <c r="AN55" s="828"/>
      <c r="AO55" s="828"/>
      <c r="AP55" s="828"/>
      <c r="AQ55" s="828"/>
      <c r="AR55" s="828"/>
      <c r="AS55" s="828" t="s">
        <v>368</v>
      </c>
      <c r="AT55" s="828"/>
      <c r="AU55" s="828"/>
      <c r="AV55" s="828"/>
      <c r="AW55" s="828"/>
      <c r="AX55" s="828"/>
      <c r="AY55" s="828"/>
      <c r="AZ55" s="828"/>
      <c r="BA55" s="828"/>
      <c r="BB55" s="828"/>
      <c r="BC55" s="828" t="s">
        <v>363</v>
      </c>
      <c r="BD55" s="828"/>
      <c r="BE55" s="828"/>
      <c r="BF55" s="828"/>
      <c r="BG55" s="828"/>
      <c r="BH55" s="828"/>
      <c r="BI55" s="828"/>
      <c r="BJ55" s="828"/>
      <c r="BK55" s="828"/>
      <c r="BL55" s="828" t="s">
        <v>364</v>
      </c>
      <c r="BM55" s="828"/>
      <c r="BN55" s="828"/>
      <c r="BO55" s="828"/>
      <c r="BP55" s="828"/>
      <c r="BQ55" s="828"/>
      <c r="BR55" s="828"/>
      <c r="BS55" s="828"/>
      <c r="BT55" s="828"/>
      <c r="BU55" s="828"/>
      <c r="BV55" s="833">
        <f>'КВР 100'!G69</f>
        <v>652170.00280643</v>
      </c>
      <c r="BW55" s="833"/>
      <c r="BX55" s="833"/>
      <c r="BY55" s="833"/>
      <c r="BZ55" s="833"/>
      <c r="CA55" s="833"/>
      <c r="CB55" s="833"/>
      <c r="CC55" s="833"/>
      <c r="CD55" s="833"/>
      <c r="CE55" s="829">
        <v>652170</v>
      </c>
      <c r="CF55" s="829"/>
      <c r="CG55" s="829"/>
      <c r="CH55" s="829"/>
      <c r="CI55" s="829"/>
      <c r="CJ55" s="829"/>
      <c r="CK55" s="829"/>
      <c r="CL55" s="829"/>
      <c r="CM55" s="829"/>
      <c r="CN55" s="839">
        <f>CE55</f>
        <v>652170</v>
      </c>
      <c r="CO55" s="840"/>
      <c r="CP55" s="840"/>
      <c r="CQ55" s="840"/>
      <c r="CR55" s="840"/>
      <c r="CS55" s="840"/>
      <c r="CT55" s="840"/>
      <c r="CU55" s="840"/>
      <c r="CV55" s="841"/>
    </row>
    <row r="56" spans="1:100" ht="12.75">
      <c r="A56" s="834" t="s">
        <v>146</v>
      </c>
      <c r="B56" s="834"/>
      <c r="C56" s="834"/>
      <c r="D56" s="834"/>
      <c r="E56" s="834"/>
      <c r="F56" s="834"/>
      <c r="G56" s="834"/>
      <c r="H56" s="834"/>
      <c r="I56" s="834"/>
      <c r="J56" s="834"/>
      <c r="K56" s="834"/>
      <c r="L56" s="834"/>
      <c r="M56" s="834"/>
      <c r="N56" s="834"/>
      <c r="O56" s="834"/>
      <c r="P56" s="834"/>
      <c r="Q56" s="834"/>
      <c r="R56" s="834"/>
      <c r="S56" s="834"/>
      <c r="T56" s="834"/>
      <c r="U56" s="834"/>
      <c r="V56" s="828"/>
      <c r="W56" s="828"/>
      <c r="X56" s="828"/>
      <c r="Y56" s="828"/>
      <c r="Z56" s="828"/>
      <c r="AA56" s="830" t="s">
        <v>348</v>
      </c>
      <c r="AB56" s="830"/>
      <c r="AC56" s="830"/>
      <c r="AD56" s="830"/>
      <c r="AE56" s="830"/>
      <c r="AF56" s="830"/>
      <c r="AG56" s="830"/>
      <c r="AH56" s="830"/>
      <c r="AI56" s="830"/>
      <c r="AJ56" s="830" t="s">
        <v>366</v>
      </c>
      <c r="AK56" s="830"/>
      <c r="AL56" s="830"/>
      <c r="AM56" s="830"/>
      <c r="AN56" s="830"/>
      <c r="AO56" s="830"/>
      <c r="AP56" s="830"/>
      <c r="AQ56" s="830"/>
      <c r="AR56" s="830"/>
      <c r="AS56" s="830" t="s">
        <v>368</v>
      </c>
      <c r="AT56" s="830"/>
      <c r="AU56" s="830"/>
      <c r="AV56" s="830"/>
      <c r="AW56" s="830"/>
      <c r="AX56" s="830"/>
      <c r="AY56" s="830"/>
      <c r="AZ56" s="830"/>
      <c r="BA56" s="830"/>
      <c r="BB56" s="830"/>
      <c r="BC56" s="830" t="s">
        <v>147</v>
      </c>
      <c r="BD56" s="830"/>
      <c r="BE56" s="830"/>
      <c r="BF56" s="830"/>
      <c r="BG56" s="830"/>
      <c r="BH56" s="830"/>
      <c r="BI56" s="830"/>
      <c r="BJ56" s="830"/>
      <c r="BK56" s="830"/>
      <c r="BL56" s="830"/>
      <c r="BM56" s="830"/>
      <c r="BN56" s="830"/>
      <c r="BO56" s="830"/>
      <c r="BP56" s="830"/>
      <c r="BQ56" s="830"/>
      <c r="BR56" s="830"/>
      <c r="BS56" s="830"/>
      <c r="BT56" s="830"/>
      <c r="BU56" s="830"/>
      <c r="BV56" s="835">
        <f>BV57</f>
        <v>2261861.9975</v>
      </c>
      <c r="BW56" s="835"/>
      <c r="BX56" s="835"/>
      <c r="BY56" s="835"/>
      <c r="BZ56" s="835"/>
      <c r="CA56" s="835"/>
      <c r="CB56" s="835"/>
      <c r="CC56" s="835"/>
      <c r="CD56" s="835"/>
      <c r="CE56" s="835">
        <f>CE57</f>
        <v>2261861.9975</v>
      </c>
      <c r="CF56" s="835"/>
      <c r="CG56" s="835"/>
      <c r="CH56" s="835"/>
      <c r="CI56" s="835"/>
      <c r="CJ56" s="835"/>
      <c r="CK56" s="835"/>
      <c r="CL56" s="835"/>
      <c r="CM56" s="835"/>
      <c r="CN56" s="835">
        <f>CN57</f>
        <v>2261861.9975</v>
      </c>
      <c r="CO56" s="835"/>
      <c r="CP56" s="835"/>
      <c r="CQ56" s="835"/>
      <c r="CR56" s="835"/>
      <c r="CS56" s="835"/>
      <c r="CT56" s="835"/>
      <c r="CU56" s="835"/>
      <c r="CV56" s="835"/>
    </row>
    <row r="57" spans="1:100" ht="12.75">
      <c r="A57" s="834" t="s">
        <v>371</v>
      </c>
      <c r="B57" s="834"/>
      <c r="C57" s="834"/>
      <c r="D57" s="834"/>
      <c r="E57" s="834"/>
      <c r="F57" s="834"/>
      <c r="G57" s="834"/>
      <c r="H57" s="834"/>
      <c r="I57" s="834"/>
      <c r="J57" s="834"/>
      <c r="K57" s="834"/>
      <c r="L57" s="834"/>
      <c r="M57" s="834"/>
      <c r="N57" s="834"/>
      <c r="O57" s="834"/>
      <c r="P57" s="834"/>
      <c r="Q57" s="834"/>
      <c r="R57" s="834"/>
      <c r="S57" s="834"/>
      <c r="T57" s="834"/>
      <c r="U57" s="834"/>
      <c r="V57" s="828"/>
      <c r="W57" s="828"/>
      <c r="X57" s="828"/>
      <c r="Y57" s="828"/>
      <c r="Z57" s="828"/>
      <c r="AA57" s="830" t="s">
        <v>348</v>
      </c>
      <c r="AB57" s="830"/>
      <c r="AC57" s="830"/>
      <c r="AD57" s="830"/>
      <c r="AE57" s="830"/>
      <c r="AF57" s="830"/>
      <c r="AG57" s="830"/>
      <c r="AH57" s="830"/>
      <c r="AI57" s="830"/>
      <c r="AJ57" s="830" t="s">
        <v>366</v>
      </c>
      <c r="AK57" s="830"/>
      <c r="AL57" s="830"/>
      <c r="AM57" s="830"/>
      <c r="AN57" s="830"/>
      <c r="AO57" s="830"/>
      <c r="AP57" s="830"/>
      <c r="AQ57" s="830"/>
      <c r="AR57" s="830"/>
      <c r="AS57" s="830" t="s">
        <v>368</v>
      </c>
      <c r="AT57" s="830"/>
      <c r="AU57" s="830"/>
      <c r="AV57" s="830"/>
      <c r="AW57" s="830"/>
      <c r="AX57" s="830"/>
      <c r="AY57" s="830"/>
      <c r="AZ57" s="830"/>
      <c r="BA57" s="830"/>
      <c r="BB57" s="830"/>
      <c r="BC57" s="830" t="s">
        <v>372</v>
      </c>
      <c r="BD57" s="830"/>
      <c r="BE57" s="830"/>
      <c r="BF57" s="830"/>
      <c r="BG57" s="830"/>
      <c r="BH57" s="830"/>
      <c r="BI57" s="830"/>
      <c r="BJ57" s="830"/>
      <c r="BK57" s="830"/>
      <c r="BL57" s="830"/>
      <c r="BM57" s="830"/>
      <c r="BN57" s="830"/>
      <c r="BO57" s="830"/>
      <c r="BP57" s="830"/>
      <c r="BQ57" s="830"/>
      <c r="BR57" s="830"/>
      <c r="BS57" s="830"/>
      <c r="BT57" s="830"/>
      <c r="BU57" s="830"/>
      <c r="BV57" s="835">
        <f>BV58+BV63+BV65+BV79</f>
        <v>2261861.9975</v>
      </c>
      <c r="BW57" s="835"/>
      <c r="BX57" s="835"/>
      <c r="BY57" s="835"/>
      <c r="BZ57" s="835"/>
      <c r="CA57" s="835"/>
      <c r="CB57" s="835"/>
      <c r="CC57" s="835"/>
      <c r="CD57" s="835"/>
      <c r="CE57" s="835">
        <f>CE58+CE63+CE65+CE79</f>
        <v>2261861.9975</v>
      </c>
      <c r="CF57" s="835"/>
      <c r="CG57" s="835"/>
      <c r="CH57" s="835"/>
      <c r="CI57" s="835"/>
      <c r="CJ57" s="835"/>
      <c r="CK57" s="835"/>
      <c r="CL57" s="835"/>
      <c r="CM57" s="835"/>
      <c r="CN57" s="835">
        <f>CN58+CN63+CN65+CN79</f>
        <v>2261861.9975</v>
      </c>
      <c r="CO57" s="835"/>
      <c r="CP57" s="835"/>
      <c r="CQ57" s="835"/>
      <c r="CR57" s="835"/>
      <c r="CS57" s="835"/>
      <c r="CT57" s="835"/>
      <c r="CU57" s="835"/>
      <c r="CV57" s="835"/>
    </row>
    <row r="58" spans="1:100" ht="12.75">
      <c r="A58" s="834" t="s">
        <v>373</v>
      </c>
      <c r="B58" s="834"/>
      <c r="C58" s="834"/>
      <c r="D58" s="834"/>
      <c r="E58" s="834"/>
      <c r="F58" s="834"/>
      <c r="G58" s="834"/>
      <c r="H58" s="834"/>
      <c r="I58" s="834"/>
      <c r="J58" s="834"/>
      <c r="K58" s="834"/>
      <c r="L58" s="834"/>
      <c r="M58" s="834"/>
      <c r="N58" s="834"/>
      <c r="O58" s="834"/>
      <c r="P58" s="834"/>
      <c r="Q58" s="834"/>
      <c r="R58" s="834"/>
      <c r="S58" s="834"/>
      <c r="T58" s="834"/>
      <c r="U58" s="834"/>
      <c r="V58" s="828"/>
      <c r="W58" s="828"/>
      <c r="X58" s="828"/>
      <c r="Y58" s="828"/>
      <c r="Z58" s="828"/>
      <c r="AA58" s="830" t="s">
        <v>348</v>
      </c>
      <c r="AB58" s="830"/>
      <c r="AC58" s="830"/>
      <c r="AD58" s="830"/>
      <c r="AE58" s="830"/>
      <c r="AF58" s="830"/>
      <c r="AG58" s="830"/>
      <c r="AH58" s="830"/>
      <c r="AI58" s="830"/>
      <c r="AJ58" s="830" t="s">
        <v>366</v>
      </c>
      <c r="AK58" s="830"/>
      <c r="AL58" s="830"/>
      <c r="AM58" s="830"/>
      <c r="AN58" s="830"/>
      <c r="AO58" s="830"/>
      <c r="AP58" s="830"/>
      <c r="AQ58" s="830"/>
      <c r="AR58" s="830"/>
      <c r="AS58" s="830" t="s">
        <v>368</v>
      </c>
      <c r="AT58" s="830"/>
      <c r="AU58" s="830"/>
      <c r="AV58" s="830"/>
      <c r="AW58" s="830"/>
      <c r="AX58" s="830"/>
      <c r="AY58" s="830"/>
      <c r="AZ58" s="830"/>
      <c r="BA58" s="830"/>
      <c r="BB58" s="830"/>
      <c r="BC58" s="830" t="s">
        <v>189</v>
      </c>
      <c r="BD58" s="830"/>
      <c r="BE58" s="830"/>
      <c r="BF58" s="830"/>
      <c r="BG58" s="830"/>
      <c r="BH58" s="830"/>
      <c r="BI58" s="830"/>
      <c r="BJ58" s="830"/>
      <c r="BK58" s="830"/>
      <c r="BL58" s="830"/>
      <c r="BM58" s="830"/>
      <c r="BN58" s="830"/>
      <c r="BO58" s="830"/>
      <c r="BP58" s="830"/>
      <c r="BQ58" s="830"/>
      <c r="BR58" s="830"/>
      <c r="BS58" s="830"/>
      <c r="BT58" s="830"/>
      <c r="BU58" s="830"/>
      <c r="BV58" s="846">
        <f>BV59+BV60+BV61+BV62</f>
        <v>973605.9975</v>
      </c>
      <c r="BW58" s="846"/>
      <c r="BX58" s="846"/>
      <c r="BY58" s="846"/>
      <c r="BZ58" s="846"/>
      <c r="CA58" s="846"/>
      <c r="CB58" s="846"/>
      <c r="CC58" s="846"/>
      <c r="CD58" s="846"/>
      <c r="CE58" s="846">
        <f>CE59+CE60+CE61+CE62</f>
        <v>973605.9975</v>
      </c>
      <c r="CF58" s="846"/>
      <c r="CG58" s="846"/>
      <c r="CH58" s="846"/>
      <c r="CI58" s="846"/>
      <c r="CJ58" s="846"/>
      <c r="CK58" s="846"/>
      <c r="CL58" s="846"/>
      <c r="CM58" s="846"/>
      <c r="CN58" s="852">
        <f>CN59+CN60+CN61+CN62</f>
        <v>973605.9975</v>
      </c>
      <c r="CO58" s="852"/>
      <c r="CP58" s="852"/>
      <c r="CQ58" s="852"/>
      <c r="CR58" s="852"/>
      <c r="CS58" s="852"/>
      <c r="CT58" s="852"/>
      <c r="CU58" s="852"/>
      <c r="CV58" s="852"/>
    </row>
    <row r="59" spans="1:100" ht="12.75">
      <c r="A59" s="832" t="s">
        <v>155</v>
      </c>
      <c r="B59" s="832"/>
      <c r="C59" s="832"/>
      <c r="D59" s="832"/>
      <c r="E59" s="832"/>
      <c r="F59" s="832"/>
      <c r="G59" s="832"/>
      <c r="H59" s="832"/>
      <c r="I59" s="832"/>
      <c r="J59" s="832"/>
      <c r="K59" s="832"/>
      <c r="L59" s="832"/>
      <c r="M59" s="832"/>
      <c r="N59" s="832"/>
      <c r="O59" s="832"/>
      <c r="P59" s="832"/>
      <c r="Q59" s="832"/>
      <c r="R59" s="832"/>
      <c r="S59" s="832"/>
      <c r="T59" s="832"/>
      <c r="U59" s="832"/>
      <c r="V59" s="828"/>
      <c r="W59" s="828"/>
      <c r="X59" s="828"/>
      <c r="Y59" s="828"/>
      <c r="Z59" s="828"/>
      <c r="AA59" s="828" t="s">
        <v>348</v>
      </c>
      <c r="AB59" s="828"/>
      <c r="AC59" s="828"/>
      <c r="AD59" s="828"/>
      <c r="AE59" s="828"/>
      <c r="AF59" s="828"/>
      <c r="AG59" s="828"/>
      <c r="AH59" s="828"/>
      <c r="AI59" s="828"/>
      <c r="AJ59" s="828" t="s">
        <v>366</v>
      </c>
      <c r="AK59" s="828"/>
      <c r="AL59" s="828"/>
      <c r="AM59" s="828"/>
      <c r="AN59" s="828"/>
      <c r="AO59" s="828"/>
      <c r="AP59" s="828"/>
      <c r="AQ59" s="828"/>
      <c r="AR59" s="828"/>
      <c r="AS59" s="828" t="s">
        <v>368</v>
      </c>
      <c r="AT59" s="828"/>
      <c r="AU59" s="828"/>
      <c r="AV59" s="828"/>
      <c r="AW59" s="828"/>
      <c r="AX59" s="828"/>
      <c r="AY59" s="828"/>
      <c r="AZ59" s="828"/>
      <c r="BA59" s="828"/>
      <c r="BB59" s="828"/>
      <c r="BC59" s="828" t="s">
        <v>189</v>
      </c>
      <c r="BD59" s="828"/>
      <c r="BE59" s="828"/>
      <c r="BF59" s="828"/>
      <c r="BG59" s="828"/>
      <c r="BH59" s="828"/>
      <c r="BI59" s="828"/>
      <c r="BJ59" s="828"/>
      <c r="BK59" s="828"/>
      <c r="BL59" s="828" t="s">
        <v>374</v>
      </c>
      <c r="BM59" s="828"/>
      <c r="BN59" s="828"/>
      <c r="BO59" s="828"/>
      <c r="BP59" s="828"/>
      <c r="BQ59" s="828"/>
      <c r="BR59" s="828"/>
      <c r="BS59" s="828"/>
      <c r="BT59" s="828"/>
      <c r="BU59" s="828"/>
      <c r="BV59" s="829">
        <f>'КВР 200'!G12</f>
        <v>643753.4375</v>
      </c>
      <c r="BW59" s="829"/>
      <c r="BX59" s="829"/>
      <c r="BY59" s="829"/>
      <c r="BZ59" s="829"/>
      <c r="CA59" s="829"/>
      <c r="CB59" s="829"/>
      <c r="CC59" s="829"/>
      <c r="CD59" s="829"/>
      <c r="CE59" s="829">
        <f>BV59</f>
        <v>643753.4375</v>
      </c>
      <c r="CF59" s="829"/>
      <c r="CG59" s="829"/>
      <c r="CH59" s="829"/>
      <c r="CI59" s="829"/>
      <c r="CJ59" s="829"/>
      <c r="CK59" s="829"/>
      <c r="CL59" s="829"/>
      <c r="CM59" s="829"/>
      <c r="CN59" s="842">
        <f>CE59</f>
        <v>643753.4375</v>
      </c>
      <c r="CO59" s="842"/>
      <c r="CP59" s="842"/>
      <c r="CQ59" s="842"/>
      <c r="CR59" s="842"/>
      <c r="CS59" s="842"/>
      <c r="CT59" s="842"/>
      <c r="CU59" s="842"/>
      <c r="CV59" s="842"/>
    </row>
    <row r="60" spans="1:100" ht="12.75">
      <c r="A60" s="832" t="s">
        <v>375</v>
      </c>
      <c r="B60" s="832"/>
      <c r="C60" s="832"/>
      <c r="D60" s="832"/>
      <c r="E60" s="832"/>
      <c r="F60" s="832"/>
      <c r="G60" s="832"/>
      <c r="H60" s="832"/>
      <c r="I60" s="832"/>
      <c r="J60" s="832"/>
      <c r="K60" s="832"/>
      <c r="L60" s="832"/>
      <c r="M60" s="832"/>
      <c r="N60" s="832"/>
      <c r="O60" s="832"/>
      <c r="P60" s="832"/>
      <c r="Q60" s="832"/>
      <c r="R60" s="832"/>
      <c r="S60" s="832"/>
      <c r="T60" s="832"/>
      <c r="U60" s="832"/>
      <c r="V60" s="828"/>
      <c r="W60" s="828"/>
      <c r="X60" s="828"/>
      <c r="Y60" s="828"/>
      <c r="Z60" s="828"/>
      <c r="AA60" s="828" t="s">
        <v>348</v>
      </c>
      <c r="AB60" s="828"/>
      <c r="AC60" s="828"/>
      <c r="AD60" s="828"/>
      <c r="AE60" s="828"/>
      <c r="AF60" s="828"/>
      <c r="AG60" s="828"/>
      <c r="AH60" s="828"/>
      <c r="AI60" s="828"/>
      <c r="AJ60" s="828" t="s">
        <v>366</v>
      </c>
      <c r="AK60" s="828"/>
      <c r="AL60" s="828"/>
      <c r="AM60" s="828"/>
      <c r="AN60" s="828"/>
      <c r="AO60" s="828"/>
      <c r="AP60" s="828"/>
      <c r="AQ60" s="828"/>
      <c r="AR60" s="828"/>
      <c r="AS60" s="828" t="s">
        <v>368</v>
      </c>
      <c r="AT60" s="828"/>
      <c r="AU60" s="828"/>
      <c r="AV60" s="828"/>
      <c r="AW60" s="828"/>
      <c r="AX60" s="828"/>
      <c r="AY60" s="828"/>
      <c r="AZ60" s="828"/>
      <c r="BA60" s="828"/>
      <c r="BB60" s="828"/>
      <c r="BC60" s="828" t="s">
        <v>189</v>
      </c>
      <c r="BD60" s="828"/>
      <c r="BE60" s="828"/>
      <c r="BF60" s="828"/>
      <c r="BG60" s="828"/>
      <c r="BH60" s="828"/>
      <c r="BI60" s="828"/>
      <c r="BJ60" s="828"/>
      <c r="BK60" s="828"/>
      <c r="BL60" s="828" t="s">
        <v>376</v>
      </c>
      <c r="BM60" s="828"/>
      <c r="BN60" s="828"/>
      <c r="BO60" s="828"/>
      <c r="BP60" s="828"/>
      <c r="BQ60" s="828"/>
      <c r="BR60" s="828"/>
      <c r="BS60" s="828"/>
      <c r="BT60" s="828"/>
      <c r="BU60" s="828"/>
      <c r="BV60" s="829">
        <f>'КВР 200'!G31</f>
        <v>304366.56</v>
      </c>
      <c r="BW60" s="829"/>
      <c r="BX60" s="829"/>
      <c r="BY60" s="829"/>
      <c r="BZ60" s="829"/>
      <c r="CA60" s="829"/>
      <c r="CB60" s="829"/>
      <c r="CC60" s="829"/>
      <c r="CD60" s="829"/>
      <c r="CE60" s="829">
        <f>BV60</f>
        <v>304366.56</v>
      </c>
      <c r="CF60" s="829"/>
      <c r="CG60" s="829"/>
      <c r="CH60" s="829"/>
      <c r="CI60" s="829"/>
      <c r="CJ60" s="829"/>
      <c r="CK60" s="829"/>
      <c r="CL60" s="829"/>
      <c r="CM60" s="829"/>
      <c r="CN60" s="842">
        <f>CE60</f>
        <v>304366.56</v>
      </c>
      <c r="CO60" s="842"/>
      <c r="CP60" s="842"/>
      <c r="CQ60" s="842"/>
      <c r="CR60" s="842"/>
      <c r="CS60" s="842"/>
      <c r="CT60" s="842"/>
      <c r="CU60" s="842"/>
      <c r="CV60" s="842"/>
    </row>
    <row r="61" spans="1:100" ht="12.75" hidden="1">
      <c r="A61" s="834" t="s">
        <v>160</v>
      </c>
      <c r="B61" s="834"/>
      <c r="C61" s="834"/>
      <c r="D61" s="834"/>
      <c r="E61" s="834"/>
      <c r="F61" s="834"/>
      <c r="G61" s="834"/>
      <c r="H61" s="834"/>
      <c r="I61" s="834"/>
      <c r="J61" s="834"/>
      <c r="K61" s="834"/>
      <c r="L61" s="834"/>
      <c r="M61" s="834"/>
      <c r="N61" s="834"/>
      <c r="O61" s="834"/>
      <c r="P61" s="834"/>
      <c r="Q61" s="834"/>
      <c r="R61" s="834"/>
      <c r="S61" s="834"/>
      <c r="T61" s="834"/>
      <c r="U61" s="834"/>
      <c r="V61" s="828"/>
      <c r="W61" s="828"/>
      <c r="X61" s="828"/>
      <c r="Y61" s="828"/>
      <c r="Z61" s="828"/>
      <c r="AA61" s="828" t="s">
        <v>348</v>
      </c>
      <c r="AB61" s="828"/>
      <c r="AC61" s="828"/>
      <c r="AD61" s="828"/>
      <c r="AE61" s="828"/>
      <c r="AF61" s="828"/>
      <c r="AG61" s="828"/>
      <c r="AH61" s="828"/>
      <c r="AI61" s="828"/>
      <c r="AJ61" s="828" t="s">
        <v>366</v>
      </c>
      <c r="AK61" s="828"/>
      <c r="AL61" s="828"/>
      <c r="AM61" s="828"/>
      <c r="AN61" s="828"/>
      <c r="AO61" s="828"/>
      <c r="AP61" s="828"/>
      <c r="AQ61" s="828"/>
      <c r="AR61" s="828"/>
      <c r="AS61" s="828" t="s">
        <v>368</v>
      </c>
      <c r="AT61" s="828"/>
      <c r="AU61" s="828"/>
      <c r="AV61" s="828"/>
      <c r="AW61" s="828"/>
      <c r="AX61" s="828"/>
      <c r="AY61" s="828"/>
      <c r="AZ61" s="828"/>
      <c r="BA61" s="828"/>
      <c r="BB61" s="828"/>
      <c r="BC61" s="828" t="s">
        <v>189</v>
      </c>
      <c r="BD61" s="828"/>
      <c r="BE61" s="828"/>
      <c r="BF61" s="828"/>
      <c r="BG61" s="828"/>
      <c r="BH61" s="828"/>
      <c r="BI61" s="828"/>
      <c r="BJ61" s="828"/>
      <c r="BK61" s="828"/>
      <c r="BL61" s="828" t="s">
        <v>384</v>
      </c>
      <c r="BM61" s="828"/>
      <c r="BN61" s="828"/>
      <c r="BO61" s="828"/>
      <c r="BP61" s="828"/>
      <c r="BQ61" s="828"/>
      <c r="BR61" s="828"/>
      <c r="BS61" s="828"/>
      <c r="BT61" s="828"/>
      <c r="BU61" s="828"/>
      <c r="BV61" s="833">
        <f>'КВР 200'!G45</f>
        <v>0</v>
      </c>
      <c r="BW61" s="833"/>
      <c r="BX61" s="833"/>
      <c r="BY61" s="833"/>
      <c r="BZ61" s="833"/>
      <c r="CA61" s="833"/>
      <c r="CB61" s="833"/>
      <c r="CC61" s="833"/>
      <c r="CD61" s="833"/>
      <c r="CE61" s="829">
        <f>BV61</f>
        <v>0</v>
      </c>
      <c r="CF61" s="829"/>
      <c r="CG61" s="829"/>
      <c r="CH61" s="829"/>
      <c r="CI61" s="829"/>
      <c r="CJ61" s="829"/>
      <c r="CK61" s="829"/>
      <c r="CL61" s="829"/>
      <c r="CM61" s="829"/>
      <c r="CN61" s="842">
        <f>CE61</f>
        <v>0</v>
      </c>
      <c r="CO61" s="842"/>
      <c r="CP61" s="842"/>
      <c r="CQ61" s="842"/>
      <c r="CR61" s="842"/>
      <c r="CS61" s="842"/>
      <c r="CT61" s="842"/>
      <c r="CU61" s="842"/>
      <c r="CV61" s="842"/>
    </row>
    <row r="62" spans="1:100" ht="24" customHeight="1">
      <c r="A62" s="834" t="s">
        <v>385</v>
      </c>
      <c r="B62" s="834"/>
      <c r="C62" s="834"/>
      <c r="D62" s="834"/>
      <c r="E62" s="834"/>
      <c r="F62" s="834"/>
      <c r="G62" s="834"/>
      <c r="H62" s="834"/>
      <c r="I62" s="834"/>
      <c r="J62" s="834"/>
      <c r="K62" s="834"/>
      <c r="L62" s="834"/>
      <c r="M62" s="834"/>
      <c r="N62" s="834"/>
      <c r="O62" s="834"/>
      <c r="P62" s="834"/>
      <c r="Q62" s="834"/>
      <c r="R62" s="834"/>
      <c r="S62" s="834"/>
      <c r="T62" s="834"/>
      <c r="U62" s="834"/>
      <c r="V62" s="828"/>
      <c r="W62" s="828"/>
      <c r="X62" s="828"/>
      <c r="Y62" s="828"/>
      <c r="Z62" s="828"/>
      <c r="AA62" s="828" t="s">
        <v>348</v>
      </c>
      <c r="AB62" s="828"/>
      <c r="AC62" s="828"/>
      <c r="AD62" s="828"/>
      <c r="AE62" s="828"/>
      <c r="AF62" s="828"/>
      <c r="AG62" s="828"/>
      <c r="AH62" s="828"/>
      <c r="AI62" s="828"/>
      <c r="AJ62" s="828" t="s">
        <v>366</v>
      </c>
      <c r="AK62" s="828"/>
      <c r="AL62" s="828"/>
      <c r="AM62" s="828"/>
      <c r="AN62" s="828"/>
      <c r="AO62" s="828"/>
      <c r="AP62" s="828"/>
      <c r="AQ62" s="828"/>
      <c r="AR62" s="828"/>
      <c r="AS62" s="828" t="s">
        <v>368</v>
      </c>
      <c r="AT62" s="828"/>
      <c r="AU62" s="828"/>
      <c r="AV62" s="828"/>
      <c r="AW62" s="828"/>
      <c r="AX62" s="828"/>
      <c r="AY62" s="828"/>
      <c r="AZ62" s="828"/>
      <c r="BA62" s="828"/>
      <c r="BB62" s="828"/>
      <c r="BC62" s="828" t="s">
        <v>189</v>
      </c>
      <c r="BD62" s="828"/>
      <c r="BE62" s="828"/>
      <c r="BF62" s="828"/>
      <c r="BG62" s="828"/>
      <c r="BH62" s="828"/>
      <c r="BI62" s="828"/>
      <c r="BJ62" s="828"/>
      <c r="BK62" s="828"/>
      <c r="BL62" s="828" t="s">
        <v>454</v>
      </c>
      <c r="BM62" s="828"/>
      <c r="BN62" s="828"/>
      <c r="BO62" s="828"/>
      <c r="BP62" s="828"/>
      <c r="BQ62" s="828"/>
      <c r="BR62" s="828"/>
      <c r="BS62" s="828"/>
      <c r="BT62" s="828"/>
      <c r="BU62" s="828"/>
      <c r="BV62" s="829">
        <f>'КВР 200'!G52</f>
        <v>25486</v>
      </c>
      <c r="BW62" s="829"/>
      <c r="BX62" s="829"/>
      <c r="BY62" s="829"/>
      <c r="BZ62" s="829"/>
      <c r="CA62" s="829"/>
      <c r="CB62" s="829"/>
      <c r="CC62" s="829"/>
      <c r="CD62" s="829"/>
      <c r="CE62" s="829">
        <f>BV62</f>
        <v>25486</v>
      </c>
      <c r="CF62" s="829"/>
      <c r="CG62" s="829"/>
      <c r="CH62" s="829"/>
      <c r="CI62" s="829"/>
      <c r="CJ62" s="829"/>
      <c r="CK62" s="829"/>
      <c r="CL62" s="829"/>
      <c r="CM62" s="829"/>
      <c r="CN62" s="842">
        <f>CE62</f>
        <v>25486</v>
      </c>
      <c r="CO62" s="842"/>
      <c r="CP62" s="842"/>
      <c r="CQ62" s="842"/>
      <c r="CR62" s="842"/>
      <c r="CS62" s="842"/>
      <c r="CT62" s="842"/>
      <c r="CU62" s="842"/>
      <c r="CV62" s="842"/>
    </row>
    <row r="63" spans="1:100" ht="13.5" customHeight="1" hidden="1">
      <c r="A63" s="834" t="s">
        <v>377</v>
      </c>
      <c r="B63" s="834"/>
      <c r="C63" s="834"/>
      <c r="D63" s="834"/>
      <c r="E63" s="834"/>
      <c r="F63" s="834"/>
      <c r="G63" s="834"/>
      <c r="H63" s="834"/>
      <c r="I63" s="834"/>
      <c r="J63" s="834"/>
      <c r="K63" s="834"/>
      <c r="L63" s="834"/>
      <c r="M63" s="834"/>
      <c r="N63" s="834"/>
      <c r="O63" s="834"/>
      <c r="P63" s="834"/>
      <c r="Q63" s="834"/>
      <c r="R63" s="834"/>
      <c r="S63" s="834"/>
      <c r="T63" s="834"/>
      <c r="U63" s="834"/>
      <c r="V63" s="828"/>
      <c r="W63" s="828"/>
      <c r="X63" s="828"/>
      <c r="Y63" s="828"/>
      <c r="Z63" s="828"/>
      <c r="AA63" s="830" t="s">
        <v>348</v>
      </c>
      <c r="AB63" s="830"/>
      <c r="AC63" s="830"/>
      <c r="AD63" s="830"/>
      <c r="AE63" s="830"/>
      <c r="AF63" s="830"/>
      <c r="AG63" s="830"/>
      <c r="AH63" s="830"/>
      <c r="AI63" s="830"/>
      <c r="AJ63" s="830" t="s">
        <v>366</v>
      </c>
      <c r="AK63" s="830"/>
      <c r="AL63" s="830"/>
      <c r="AM63" s="830"/>
      <c r="AN63" s="830"/>
      <c r="AO63" s="830"/>
      <c r="AP63" s="830"/>
      <c r="AQ63" s="830"/>
      <c r="AR63" s="830"/>
      <c r="AS63" s="830" t="s">
        <v>368</v>
      </c>
      <c r="AT63" s="830"/>
      <c r="AU63" s="830"/>
      <c r="AV63" s="830"/>
      <c r="AW63" s="830"/>
      <c r="AX63" s="830"/>
      <c r="AY63" s="830"/>
      <c r="AZ63" s="830"/>
      <c r="BA63" s="830"/>
      <c r="BB63" s="830"/>
      <c r="BC63" s="830" t="s">
        <v>151</v>
      </c>
      <c r="BD63" s="830"/>
      <c r="BE63" s="830"/>
      <c r="BF63" s="830"/>
      <c r="BG63" s="830"/>
      <c r="BH63" s="830"/>
      <c r="BI63" s="830"/>
      <c r="BJ63" s="830"/>
      <c r="BK63" s="830"/>
      <c r="BL63" s="830"/>
      <c r="BM63" s="830"/>
      <c r="BN63" s="830"/>
      <c r="BO63" s="830"/>
      <c r="BP63" s="830"/>
      <c r="BQ63" s="830"/>
      <c r="BR63" s="830"/>
      <c r="BS63" s="830"/>
      <c r="BT63" s="830"/>
      <c r="BU63" s="830"/>
      <c r="BV63" s="835">
        <f>BV64</f>
        <v>0</v>
      </c>
      <c r="BW63" s="835"/>
      <c r="BX63" s="835"/>
      <c r="BY63" s="835"/>
      <c r="BZ63" s="835"/>
      <c r="CA63" s="835"/>
      <c r="CB63" s="835"/>
      <c r="CC63" s="835"/>
      <c r="CD63" s="835"/>
      <c r="CE63" s="829"/>
      <c r="CF63" s="829"/>
      <c r="CG63" s="829"/>
      <c r="CH63" s="829"/>
      <c r="CI63" s="829"/>
      <c r="CJ63" s="829"/>
      <c r="CK63" s="829"/>
      <c r="CL63" s="829"/>
      <c r="CM63" s="829"/>
      <c r="CN63" s="839"/>
      <c r="CO63" s="840"/>
      <c r="CP63" s="840"/>
      <c r="CQ63" s="840"/>
      <c r="CR63" s="840"/>
      <c r="CS63" s="840"/>
      <c r="CT63" s="840"/>
      <c r="CU63" s="840"/>
      <c r="CV63" s="841"/>
    </row>
    <row r="64" spans="1:100" ht="13.5" customHeight="1" hidden="1">
      <c r="A64" s="832" t="s">
        <v>378</v>
      </c>
      <c r="B64" s="832"/>
      <c r="C64" s="832"/>
      <c r="D64" s="832"/>
      <c r="E64" s="832"/>
      <c r="F64" s="832"/>
      <c r="G64" s="832"/>
      <c r="H64" s="832"/>
      <c r="I64" s="832"/>
      <c r="J64" s="832"/>
      <c r="K64" s="832"/>
      <c r="L64" s="832"/>
      <c r="M64" s="832"/>
      <c r="N64" s="832"/>
      <c r="O64" s="832"/>
      <c r="P64" s="832"/>
      <c r="Q64" s="832"/>
      <c r="R64" s="832"/>
      <c r="S64" s="832"/>
      <c r="T64" s="832"/>
      <c r="U64" s="832"/>
      <c r="V64" s="828"/>
      <c r="W64" s="828"/>
      <c r="X64" s="828"/>
      <c r="Y64" s="828"/>
      <c r="Z64" s="828"/>
      <c r="AA64" s="828" t="s">
        <v>348</v>
      </c>
      <c r="AB64" s="828"/>
      <c r="AC64" s="828"/>
      <c r="AD64" s="828"/>
      <c r="AE64" s="828"/>
      <c r="AF64" s="828"/>
      <c r="AG64" s="828"/>
      <c r="AH64" s="828"/>
      <c r="AI64" s="828"/>
      <c r="AJ64" s="828" t="s">
        <v>366</v>
      </c>
      <c r="AK64" s="828"/>
      <c r="AL64" s="828"/>
      <c r="AM64" s="828"/>
      <c r="AN64" s="828"/>
      <c r="AO64" s="828"/>
      <c r="AP64" s="828"/>
      <c r="AQ64" s="828"/>
      <c r="AR64" s="828"/>
      <c r="AS64" s="828" t="s">
        <v>368</v>
      </c>
      <c r="AT64" s="828"/>
      <c r="AU64" s="828"/>
      <c r="AV64" s="828"/>
      <c r="AW64" s="828"/>
      <c r="AX64" s="828"/>
      <c r="AY64" s="828"/>
      <c r="AZ64" s="828"/>
      <c r="BA64" s="828"/>
      <c r="BB64" s="828"/>
      <c r="BC64" s="828" t="s">
        <v>151</v>
      </c>
      <c r="BD64" s="828"/>
      <c r="BE64" s="828"/>
      <c r="BF64" s="828"/>
      <c r="BG64" s="828"/>
      <c r="BH64" s="828"/>
      <c r="BI64" s="828"/>
      <c r="BJ64" s="828"/>
      <c r="BK64" s="828"/>
      <c r="BL64" s="828" t="s">
        <v>379</v>
      </c>
      <c r="BM64" s="828"/>
      <c r="BN64" s="828"/>
      <c r="BO64" s="828"/>
      <c r="BP64" s="828"/>
      <c r="BQ64" s="828"/>
      <c r="BR64" s="828"/>
      <c r="BS64" s="828"/>
      <c r="BT64" s="828"/>
      <c r="BU64" s="828"/>
      <c r="BV64" s="833">
        <f>'КВР 200'!G75</f>
        <v>0</v>
      </c>
      <c r="BW64" s="833"/>
      <c r="BX64" s="833"/>
      <c r="BY64" s="833"/>
      <c r="BZ64" s="833"/>
      <c r="CA64" s="833"/>
      <c r="CB64" s="833"/>
      <c r="CC64" s="833"/>
      <c r="CD64" s="833"/>
      <c r="CE64" s="829"/>
      <c r="CF64" s="829"/>
      <c r="CG64" s="829"/>
      <c r="CH64" s="829"/>
      <c r="CI64" s="829"/>
      <c r="CJ64" s="829"/>
      <c r="CK64" s="829"/>
      <c r="CL64" s="829"/>
      <c r="CM64" s="829"/>
      <c r="CN64" s="839"/>
      <c r="CO64" s="840"/>
      <c r="CP64" s="840"/>
      <c r="CQ64" s="840"/>
      <c r="CR64" s="840"/>
      <c r="CS64" s="840"/>
      <c r="CT64" s="840"/>
      <c r="CU64" s="840"/>
      <c r="CV64" s="841"/>
    </row>
    <row r="65" spans="1:100" ht="12.75">
      <c r="A65" s="834" t="s">
        <v>380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28"/>
      <c r="W65" s="828"/>
      <c r="X65" s="828"/>
      <c r="Y65" s="828"/>
      <c r="Z65" s="828"/>
      <c r="AA65" s="830" t="s">
        <v>348</v>
      </c>
      <c r="AB65" s="830"/>
      <c r="AC65" s="830"/>
      <c r="AD65" s="830"/>
      <c r="AE65" s="830"/>
      <c r="AF65" s="830"/>
      <c r="AG65" s="830"/>
      <c r="AH65" s="830"/>
      <c r="AI65" s="830"/>
      <c r="AJ65" s="830" t="s">
        <v>366</v>
      </c>
      <c r="AK65" s="830"/>
      <c r="AL65" s="830"/>
      <c r="AM65" s="830"/>
      <c r="AN65" s="830"/>
      <c r="AO65" s="830"/>
      <c r="AP65" s="830"/>
      <c r="AQ65" s="830"/>
      <c r="AR65" s="830"/>
      <c r="AS65" s="830" t="s">
        <v>368</v>
      </c>
      <c r="AT65" s="830"/>
      <c r="AU65" s="830"/>
      <c r="AV65" s="830"/>
      <c r="AW65" s="830"/>
      <c r="AX65" s="830"/>
      <c r="AY65" s="830"/>
      <c r="AZ65" s="830"/>
      <c r="BA65" s="830"/>
      <c r="BB65" s="830"/>
      <c r="BC65" s="830" t="s">
        <v>154</v>
      </c>
      <c r="BD65" s="830"/>
      <c r="BE65" s="830"/>
      <c r="BF65" s="830"/>
      <c r="BG65" s="830"/>
      <c r="BH65" s="830"/>
      <c r="BI65" s="830"/>
      <c r="BJ65" s="830"/>
      <c r="BK65" s="830"/>
      <c r="BL65" s="830"/>
      <c r="BM65" s="830"/>
      <c r="BN65" s="830"/>
      <c r="BO65" s="830"/>
      <c r="BP65" s="830"/>
      <c r="BQ65" s="830"/>
      <c r="BR65" s="830"/>
      <c r="BS65" s="830"/>
      <c r="BT65" s="830"/>
      <c r="BU65" s="830"/>
      <c r="BV65" s="846">
        <f>BV66+BV67+BV68+BV69+BV70+BV71+BV72+BV73+BV74+BV75+BV76+BV77+BV78</f>
        <v>1098641</v>
      </c>
      <c r="BW65" s="846"/>
      <c r="BX65" s="846"/>
      <c r="BY65" s="846"/>
      <c r="BZ65" s="846"/>
      <c r="CA65" s="846"/>
      <c r="CB65" s="846"/>
      <c r="CC65" s="846"/>
      <c r="CD65" s="846"/>
      <c r="CE65" s="846">
        <f>CE66+CE67+CE68+CE69+CE70+CE71+CE72+CE73+CE74+CE75+CE76+CE77+CE78</f>
        <v>1098641</v>
      </c>
      <c r="CF65" s="846"/>
      <c r="CG65" s="846"/>
      <c r="CH65" s="846"/>
      <c r="CI65" s="846"/>
      <c r="CJ65" s="846"/>
      <c r="CK65" s="846"/>
      <c r="CL65" s="846"/>
      <c r="CM65" s="846"/>
      <c r="CN65" s="852">
        <f>CN66+CN67+CN68+CN69+CN70+CN71+CN72+CN73+CN74+CN75+CN76+CN77+CN78</f>
        <v>1098641</v>
      </c>
      <c r="CO65" s="852"/>
      <c r="CP65" s="852"/>
      <c r="CQ65" s="852"/>
      <c r="CR65" s="852"/>
      <c r="CS65" s="852"/>
      <c r="CT65" s="852"/>
      <c r="CU65" s="852"/>
      <c r="CV65" s="852"/>
    </row>
    <row r="66" spans="1:100" ht="12.75" hidden="1">
      <c r="A66" s="832" t="s">
        <v>155</v>
      </c>
      <c r="B66" s="832"/>
      <c r="C66" s="832"/>
      <c r="D66" s="832"/>
      <c r="E66" s="832"/>
      <c r="F66" s="832"/>
      <c r="G66" s="832"/>
      <c r="H66" s="832"/>
      <c r="I66" s="832"/>
      <c r="J66" s="832"/>
      <c r="K66" s="832"/>
      <c r="L66" s="832"/>
      <c r="M66" s="832"/>
      <c r="N66" s="832"/>
      <c r="O66" s="832"/>
      <c r="P66" s="832"/>
      <c r="Q66" s="832"/>
      <c r="R66" s="832"/>
      <c r="S66" s="832"/>
      <c r="T66" s="832"/>
      <c r="U66" s="832"/>
      <c r="V66" s="828"/>
      <c r="W66" s="828"/>
      <c r="X66" s="828"/>
      <c r="Y66" s="828"/>
      <c r="Z66" s="828"/>
      <c r="AA66" s="828" t="s">
        <v>348</v>
      </c>
      <c r="AB66" s="828"/>
      <c r="AC66" s="828"/>
      <c r="AD66" s="828"/>
      <c r="AE66" s="828"/>
      <c r="AF66" s="828"/>
      <c r="AG66" s="828"/>
      <c r="AH66" s="828"/>
      <c r="AI66" s="828"/>
      <c r="AJ66" s="828" t="s">
        <v>366</v>
      </c>
      <c r="AK66" s="828"/>
      <c r="AL66" s="828"/>
      <c r="AM66" s="828"/>
      <c r="AN66" s="828"/>
      <c r="AO66" s="828"/>
      <c r="AP66" s="828"/>
      <c r="AQ66" s="828"/>
      <c r="AR66" s="828"/>
      <c r="AS66" s="828" t="s">
        <v>368</v>
      </c>
      <c r="AT66" s="828"/>
      <c r="AU66" s="828"/>
      <c r="AV66" s="828"/>
      <c r="AW66" s="828"/>
      <c r="AX66" s="828"/>
      <c r="AY66" s="828"/>
      <c r="AZ66" s="828"/>
      <c r="BA66" s="828"/>
      <c r="BB66" s="828"/>
      <c r="BC66" s="828" t="s">
        <v>154</v>
      </c>
      <c r="BD66" s="828"/>
      <c r="BE66" s="828"/>
      <c r="BF66" s="828"/>
      <c r="BG66" s="828"/>
      <c r="BH66" s="828"/>
      <c r="BI66" s="828"/>
      <c r="BJ66" s="828"/>
      <c r="BK66" s="828"/>
      <c r="BL66" s="828" t="s">
        <v>374</v>
      </c>
      <c r="BM66" s="828"/>
      <c r="BN66" s="828"/>
      <c r="BO66" s="828"/>
      <c r="BP66" s="828"/>
      <c r="BQ66" s="828"/>
      <c r="BR66" s="828"/>
      <c r="BS66" s="828"/>
      <c r="BT66" s="828"/>
      <c r="BU66" s="828"/>
      <c r="BV66" s="829">
        <f>'КВР 200'!G86</f>
        <v>0</v>
      </c>
      <c r="BW66" s="829"/>
      <c r="BX66" s="829"/>
      <c r="BY66" s="829"/>
      <c r="BZ66" s="829"/>
      <c r="CA66" s="829"/>
      <c r="CB66" s="829"/>
      <c r="CC66" s="829"/>
      <c r="CD66" s="829"/>
      <c r="CE66" s="829">
        <f>BV66</f>
        <v>0</v>
      </c>
      <c r="CF66" s="829"/>
      <c r="CG66" s="829"/>
      <c r="CH66" s="829"/>
      <c r="CI66" s="829"/>
      <c r="CJ66" s="829"/>
      <c r="CK66" s="829"/>
      <c r="CL66" s="829"/>
      <c r="CM66" s="829"/>
      <c r="CN66" s="839">
        <f>CE66</f>
        <v>0</v>
      </c>
      <c r="CO66" s="840"/>
      <c r="CP66" s="840"/>
      <c r="CQ66" s="840"/>
      <c r="CR66" s="840"/>
      <c r="CS66" s="840"/>
      <c r="CT66" s="840"/>
      <c r="CU66" s="840"/>
      <c r="CV66" s="841"/>
    </row>
    <row r="67" spans="1:100" ht="12.75" hidden="1">
      <c r="A67" s="832" t="s">
        <v>102</v>
      </c>
      <c r="B67" s="832"/>
      <c r="C67" s="832"/>
      <c r="D67" s="832"/>
      <c r="E67" s="832"/>
      <c r="F67" s="832"/>
      <c r="G67" s="832"/>
      <c r="H67" s="832"/>
      <c r="I67" s="832"/>
      <c r="J67" s="832"/>
      <c r="K67" s="832"/>
      <c r="L67" s="832"/>
      <c r="M67" s="832"/>
      <c r="N67" s="832"/>
      <c r="O67" s="832"/>
      <c r="P67" s="832"/>
      <c r="Q67" s="832"/>
      <c r="R67" s="832"/>
      <c r="S67" s="832"/>
      <c r="T67" s="832"/>
      <c r="U67" s="832"/>
      <c r="V67" s="828"/>
      <c r="W67" s="828"/>
      <c r="X67" s="828"/>
      <c r="Y67" s="828"/>
      <c r="Z67" s="828"/>
      <c r="AA67" s="828" t="s">
        <v>348</v>
      </c>
      <c r="AB67" s="828"/>
      <c r="AC67" s="828"/>
      <c r="AD67" s="828"/>
      <c r="AE67" s="828"/>
      <c r="AF67" s="828"/>
      <c r="AG67" s="828"/>
      <c r="AH67" s="828"/>
      <c r="AI67" s="828"/>
      <c r="AJ67" s="828" t="s">
        <v>366</v>
      </c>
      <c r="AK67" s="828"/>
      <c r="AL67" s="828"/>
      <c r="AM67" s="828"/>
      <c r="AN67" s="828"/>
      <c r="AO67" s="828"/>
      <c r="AP67" s="828"/>
      <c r="AQ67" s="828"/>
      <c r="AR67" s="828"/>
      <c r="AS67" s="828" t="s">
        <v>368</v>
      </c>
      <c r="AT67" s="828"/>
      <c r="AU67" s="828"/>
      <c r="AV67" s="828"/>
      <c r="AW67" s="828"/>
      <c r="AX67" s="828"/>
      <c r="AY67" s="828"/>
      <c r="AZ67" s="828"/>
      <c r="BA67" s="828"/>
      <c r="BB67" s="828"/>
      <c r="BC67" s="828" t="s">
        <v>154</v>
      </c>
      <c r="BD67" s="828"/>
      <c r="BE67" s="828"/>
      <c r="BF67" s="828"/>
      <c r="BG67" s="828"/>
      <c r="BH67" s="828"/>
      <c r="BI67" s="828"/>
      <c r="BJ67" s="828"/>
      <c r="BK67" s="828"/>
      <c r="BL67" s="828" t="s">
        <v>370</v>
      </c>
      <c r="BM67" s="828"/>
      <c r="BN67" s="828"/>
      <c r="BO67" s="828"/>
      <c r="BP67" s="828"/>
      <c r="BQ67" s="828"/>
      <c r="BR67" s="828"/>
      <c r="BS67" s="828"/>
      <c r="BT67" s="828"/>
      <c r="BU67" s="828"/>
      <c r="BV67" s="829">
        <f>'КВР 200'!G94</f>
        <v>0</v>
      </c>
      <c r="BW67" s="829"/>
      <c r="BX67" s="829"/>
      <c r="BY67" s="829"/>
      <c r="BZ67" s="829"/>
      <c r="CA67" s="829"/>
      <c r="CB67" s="829"/>
      <c r="CC67" s="829"/>
      <c r="CD67" s="829"/>
      <c r="CE67" s="829">
        <f aca="true" t="shared" si="0" ref="CE67:CE78">BV67</f>
        <v>0</v>
      </c>
      <c r="CF67" s="829"/>
      <c r="CG67" s="829"/>
      <c r="CH67" s="829"/>
      <c r="CI67" s="829"/>
      <c r="CJ67" s="829"/>
      <c r="CK67" s="829"/>
      <c r="CL67" s="829"/>
      <c r="CM67" s="829"/>
      <c r="CN67" s="839">
        <f aca="true" t="shared" si="1" ref="CN67:CN78">CE67</f>
        <v>0</v>
      </c>
      <c r="CO67" s="840"/>
      <c r="CP67" s="840"/>
      <c r="CQ67" s="840"/>
      <c r="CR67" s="840"/>
      <c r="CS67" s="840"/>
      <c r="CT67" s="840"/>
      <c r="CU67" s="840"/>
      <c r="CV67" s="841"/>
    </row>
    <row r="68" spans="1:100" ht="13.5" customHeight="1" hidden="1">
      <c r="A68" s="832" t="s">
        <v>156</v>
      </c>
      <c r="B68" s="832"/>
      <c r="C68" s="832"/>
      <c r="D68" s="832"/>
      <c r="E68" s="832"/>
      <c r="F68" s="832"/>
      <c r="G68" s="832"/>
      <c r="H68" s="832"/>
      <c r="I68" s="832"/>
      <c r="J68" s="832"/>
      <c r="K68" s="832"/>
      <c r="L68" s="832"/>
      <c r="M68" s="832"/>
      <c r="N68" s="832"/>
      <c r="O68" s="832"/>
      <c r="P68" s="832"/>
      <c r="Q68" s="832"/>
      <c r="R68" s="832"/>
      <c r="S68" s="832"/>
      <c r="T68" s="832"/>
      <c r="U68" s="832"/>
      <c r="V68" s="828"/>
      <c r="W68" s="828"/>
      <c r="X68" s="828"/>
      <c r="Y68" s="828"/>
      <c r="Z68" s="828"/>
      <c r="AA68" s="828" t="s">
        <v>348</v>
      </c>
      <c r="AB68" s="828"/>
      <c r="AC68" s="828"/>
      <c r="AD68" s="828"/>
      <c r="AE68" s="828"/>
      <c r="AF68" s="828"/>
      <c r="AG68" s="828"/>
      <c r="AH68" s="828"/>
      <c r="AI68" s="828"/>
      <c r="AJ68" s="828" t="s">
        <v>366</v>
      </c>
      <c r="AK68" s="828"/>
      <c r="AL68" s="828"/>
      <c r="AM68" s="828"/>
      <c r="AN68" s="828"/>
      <c r="AO68" s="828"/>
      <c r="AP68" s="828"/>
      <c r="AQ68" s="828"/>
      <c r="AR68" s="828"/>
      <c r="AS68" s="828" t="s">
        <v>368</v>
      </c>
      <c r="AT68" s="828"/>
      <c r="AU68" s="828"/>
      <c r="AV68" s="828"/>
      <c r="AW68" s="828"/>
      <c r="AX68" s="828"/>
      <c r="AY68" s="828"/>
      <c r="AZ68" s="828"/>
      <c r="BA68" s="828"/>
      <c r="BB68" s="828"/>
      <c r="BC68" s="828" t="s">
        <v>154</v>
      </c>
      <c r="BD68" s="828"/>
      <c r="BE68" s="828"/>
      <c r="BF68" s="828"/>
      <c r="BG68" s="828"/>
      <c r="BH68" s="828"/>
      <c r="BI68" s="828"/>
      <c r="BJ68" s="828"/>
      <c r="BK68" s="828"/>
      <c r="BL68" s="828" t="s">
        <v>381</v>
      </c>
      <c r="BM68" s="828"/>
      <c r="BN68" s="828"/>
      <c r="BO68" s="828"/>
      <c r="BP68" s="828"/>
      <c r="BQ68" s="828"/>
      <c r="BR68" s="828"/>
      <c r="BS68" s="828"/>
      <c r="BT68" s="828"/>
      <c r="BU68" s="828"/>
      <c r="BV68" s="901">
        <f>'КВР 200'!G182</f>
        <v>0</v>
      </c>
      <c r="BW68" s="901"/>
      <c r="BX68" s="901"/>
      <c r="BY68" s="901"/>
      <c r="BZ68" s="901"/>
      <c r="CA68" s="901"/>
      <c r="CB68" s="901"/>
      <c r="CC68" s="901"/>
      <c r="CD68" s="901"/>
      <c r="CE68" s="829">
        <f t="shared" si="0"/>
        <v>0</v>
      </c>
      <c r="CF68" s="829"/>
      <c r="CG68" s="829"/>
      <c r="CH68" s="829"/>
      <c r="CI68" s="829"/>
      <c r="CJ68" s="829"/>
      <c r="CK68" s="829"/>
      <c r="CL68" s="829"/>
      <c r="CM68" s="829"/>
      <c r="CN68" s="839">
        <f t="shared" si="1"/>
        <v>0</v>
      </c>
      <c r="CO68" s="840"/>
      <c r="CP68" s="840"/>
      <c r="CQ68" s="840"/>
      <c r="CR68" s="840"/>
      <c r="CS68" s="840"/>
      <c r="CT68" s="840"/>
      <c r="CU68" s="840"/>
      <c r="CV68" s="841"/>
    </row>
    <row r="69" spans="1:100" ht="13.5" customHeight="1">
      <c r="A69" s="832" t="s">
        <v>382</v>
      </c>
      <c r="B69" s="832"/>
      <c r="C69" s="832"/>
      <c r="D69" s="832"/>
      <c r="E69" s="832"/>
      <c r="F69" s="832"/>
      <c r="G69" s="832"/>
      <c r="H69" s="832"/>
      <c r="I69" s="832"/>
      <c r="J69" s="832"/>
      <c r="K69" s="832"/>
      <c r="L69" s="832"/>
      <c r="M69" s="832"/>
      <c r="N69" s="832"/>
      <c r="O69" s="832"/>
      <c r="P69" s="832"/>
      <c r="Q69" s="832"/>
      <c r="R69" s="832"/>
      <c r="S69" s="832"/>
      <c r="T69" s="832"/>
      <c r="U69" s="832"/>
      <c r="V69" s="828"/>
      <c r="W69" s="828"/>
      <c r="X69" s="828"/>
      <c r="Y69" s="828"/>
      <c r="Z69" s="828"/>
      <c r="AA69" s="828" t="s">
        <v>348</v>
      </c>
      <c r="AB69" s="828"/>
      <c r="AC69" s="828"/>
      <c r="AD69" s="828"/>
      <c r="AE69" s="828"/>
      <c r="AF69" s="828"/>
      <c r="AG69" s="828"/>
      <c r="AH69" s="828"/>
      <c r="AI69" s="828"/>
      <c r="AJ69" s="828" t="s">
        <v>366</v>
      </c>
      <c r="AK69" s="828"/>
      <c r="AL69" s="828"/>
      <c r="AM69" s="828"/>
      <c r="AN69" s="828"/>
      <c r="AO69" s="828"/>
      <c r="AP69" s="828"/>
      <c r="AQ69" s="828"/>
      <c r="AR69" s="828"/>
      <c r="AS69" s="828" t="s">
        <v>368</v>
      </c>
      <c r="AT69" s="828"/>
      <c r="AU69" s="828"/>
      <c r="AV69" s="828"/>
      <c r="AW69" s="828"/>
      <c r="AX69" s="828"/>
      <c r="AY69" s="828"/>
      <c r="AZ69" s="828"/>
      <c r="BA69" s="828"/>
      <c r="BB69" s="828"/>
      <c r="BC69" s="828" t="s">
        <v>154</v>
      </c>
      <c r="BD69" s="828"/>
      <c r="BE69" s="828"/>
      <c r="BF69" s="828"/>
      <c r="BG69" s="828"/>
      <c r="BH69" s="828"/>
      <c r="BI69" s="828"/>
      <c r="BJ69" s="828"/>
      <c r="BK69" s="828"/>
      <c r="BL69" s="828" t="s">
        <v>379</v>
      </c>
      <c r="BM69" s="828"/>
      <c r="BN69" s="828"/>
      <c r="BO69" s="828"/>
      <c r="BP69" s="828"/>
      <c r="BQ69" s="828"/>
      <c r="BR69" s="828"/>
      <c r="BS69" s="828"/>
      <c r="BT69" s="828"/>
      <c r="BU69" s="828"/>
      <c r="BV69" s="829">
        <f>'КВР 200'!G103</f>
        <v>112928.99</v>
      </c>
      <c r="BW69" s="829"/>
      <c r="BX69" s="829"/>
      <c r="BY69" s="829"/>
      <c r="BZ69" s="829"/>
      <c r="CA69" s="829"/>
      <c r="CB69" s="829"/>
      <c r="CC69" s="829"/>
      <c r="CD69" s="829"/>
      <c r="CE69" s="829">
        <f t="shared" si="0"/>
        <v>112928.99</v>
      </c>
      <c r="CF69" s="829"/>
      <c r="CG69" s="829"/>
      <c r="CH69" s="829"/>
      <c r="CI69" s="829"/>
      <c r="CJ69" s="829"/>
      <c r="CK69" s="829"/>
      <c r="CL69" s="829"/>
      <c r="CM69" s="829"/>
      <c r="CN69" s="839">
        <f t="shared" si="1"/>
        <v>112928.99</v>
      </c>
      <c r="CO69" s="840"/>
      <c r="CP69" s="840"/>
      <c r="CQ69" s="840"/>
      <c r="CR69" s="840"/>
      <c r="CS69" s="840"/>
      <c r="CT69" s="840"/>
      <c r="CU69" s="840"/>
      <c r="CV69" s="841"/>
    </row>
    <row r="70" spans="1:100" ht="12.75">
      <c r="A70" s="832" t="s">
        <v>375</v>
      </c>
      <c r="B70" s="832"/>
      <c r="C70" s="832"/>
      <c r="D70" s="832"/>
      <c r="E70" s="832"/>
      <c r="F70" s="832"/>
      <c r="G70" s="832"/>
      <c r="H70" s="832"/>
      <c r="I70" s="832"/>
      <c r="J70" s="832"/>
      <c r="K70" s="832"/>
      <c r="L70" s="832"/>
      <c r="M70" s="832"/>
      <c r="N70" s="832"/>
      <c r="O70" s="832"/>
      <c r="P70" s="832"/>
      <c r="Q70" s="832"/>
      <c r="R70" s="832"/>
      <c r="S70" s="832"/>
      <c r="T70" s="832"/>
      <c r="U70" s="832"/>
      <c r="V70" s="828"/>
      <c r="W70" s="828"/>
      <c r="X70" s="828"/>
      <c r="Y70" s="828"/>
      <c r="Z70" s="828"/>
      <c r="AA70" s="828" t="s">
        <v>348</v>
      </c>
      <c r="AB70" s="828"/>
      <c r="AC70" s="828"/>
      <c r="AD70" s="828"/>
      <c r="AE70" s="828"/>
      <c r="AF70" s="828"/>
      <c r="AG70" s="828"/>
      <c r="AH70" s="828"/>
      <c r="AI70" s="828"/>
      <c r="AJ70" s="828" t="s">
        <v>366</v>
      </c>
      <c r="AK70" s="828"/>
      <c r="AL70" s="828"/>
      <c r="AM70" s="828"/>
      <c r="AN70" s="828"/>
      <c r="AO70" s="828"/>
      <c r="AP70" s="828"/>
      <c r="AQ70" s="828"/>
      <c r="AR70" s="828"/>
      <c r="AS70" s="828" t="s">
        <v>368</v>
      </c>
      <c r="AT70" s="828"/>
      <c r="AU70" s="828"/>
      <c r="AV70" s="828"/>
      <c r="AW70" s="828"/>
      <c r="AX70" s="828"/>
      <c r="AY70" s="828"/>
      <c r="AZ70" s="828"/>
      <c r="BA70" s="828"/>
      <c r="BB70" s="828"/>
      <c r="BC70" s="828" t="s">
        <v>154</v>
      </c>
      <c r="BD70" s="828"/>
      <c r="BE70" s="828"/>
      <c r="BF70" s="828"/>
      <c r="BG70" s="828"/>
      <c r="BH70" s="828"/>
      <c r="BI70" s="828"/>
      <c r="BJ70" s="828"/>
      <c r="BK70" s="828"/>
      <c r="BL70" s="828" t="s">
        <v>376</v>
      </c>
      <c r="BM70" s="828"/>
      <c r="BN70" s="828"/>
      <c r="BO70" s="828"/>
      <c r="BP70" s="828"/>
      <c r="BQ70" s="828"/>
      <c r="BR70" s="828"/>
      <c r="BS70" s="828"/>
      <c r="BT70" s="828"/>
      <c r="BU70" s="828"/>
      <c r="BV70" s="829">
        <f>'КВР 200'!G131</f>
        <v>393435.17</v>
      </c>
      <c r="BW70" s="829"/>
      <c r="BX70" s="829"/>
      <c r="BY70" s="829"/>
      <c r="BZ70" s="829"/>
      <c r="CA70" s="829"/>
      <c r="CB70" s="829"/>
      <c r="CC70" s="829"/>
      <c r="CD70" s="829"/>
      <c r="CE70" s="829">
        <f t="shared" si="0"/>
        <v>393435.17</v>
      </c>
      <c r="CF70" s="829"/>
      <c r="CG70" s="829"/>
      <c r="CH70" s="829"/>
      <c r="CI70" s="829"/>
      <c r="CJ70" s="829"/>
      <c r="CK70" s="829"/>
      <c r="CL70" s="829"/>
      <c r="CM70" s="829"/>
      <c r="CN70" s="839">
        <f t="shared" si="1"/>
        <v>393435.17</v>
      </c>
      <c r="CO70" s="840"/>
      <c r="CP70" s="840"/>
      <c r="CQ70" s="840"/>
      <c r="CR70" s="840"/>
      <c r="CS70" s="840"/>
      <c r="CT70" s="840"/>
      <c r="CU70" s="840"/>
      <c r="CV70" s="841"/>
    </row>
    <row r="71" spans="1:100" ht="13.5" customHeight="1" hidden="1">
      <c r="A71" s="832" t="s">
        <v>159</v>
      </c>
      <c r="B71" s="832"/>
      <c r="C71" s="832"/>
      <c r="D71" s="832"/>
      <c r="E71" s="832"/>
      <c r="F71" s="832"/>
      <c r="G71" s="832"/>
      <c r="H71" s="832"/>
      <c r="I71" s="832"/>
      <c r="J71" s="832"/>
      <c r="K71" s="832"/>
      <c r="L71" s="832"/>
      <c r="M71" s="832"/>
      <c r="N71" s="832"/>
      <c r="O71" s="832"/>
      <c r="P71" s="832"/>
      <c r="Q71" s="832"/>
      <c r="R71" s="832"/>
      <c r="S71" s="832"/>
      <c r="T71" s="832"/>
      <c r="U71" s="832"/>
      <c r="V71" s="828"/>
      <c r="W71" s="828"/>
      <c r="X71" s="828"/>
      <c r="Y71" s="828"/>
      <c r="Z71" s="828"/>
      <c r="AA71" s="828" t="s">
        <v>348</v>
      </c>
      <c r="AB71" s="828"/>
      <c r="AC71" s="828"/>
      <c r="AD71" s="828"/>
      <c r="AE71" s="828"/>
      <c r="AF71" s="828"/>
      <c r="AG71" s="828"/>
      <c r="AH71" s="828"/>
      <c r="AI71" s="828"/>
      <c r="AJ71" s="828" t="s">
        <v>366</v>
      </c>
      <c r="AK71" s="828"/>
      <c r="AL71" s="828"/>
      <c r="AM71" s="828"/>
      <c r="AN71" s="828"/>
      <c r="AO71" s="828"/>
      <c r="AP71" s="828"/>
      <c r="AQ71" s="828"/>
      <c r="AR71" s="828"/>
      <c r="AS71" s="828" t="s">
        <v>368</v>
      </c>
      <c r="AT71" s="828"/>
      <c r="AU71" s="828"/>
      <c r="AV71" s="828"/>
      <c r="AW71" s="828"/>
      <c r="AX71" s="828"/>
      <c r="AY71" s="828"/>
      <c r="AZ71" s="828"/>
      <c r="BA71" s="828"/>
      <c r="BB71" s="828"/>
      <c r="BC71" s="828" t="s">
        <v>154</v>
      </c>
      <c r="BD71" s="828"/>
      <c r="BE71" s="828"/>
      <c r="BF71" s="828"/>
      <c r="BG71" s="828"/>
      <c r="BH71" s="828"/>
      <c r="BI71" s="828"/>
      <c r="BJ71" s="828"/>
      <c r="BK71" s="828"/>
      <c r="BL71" s="828" t="s">
        <v>667</v>
      </c>
      <c r="BM71" s="828"/>
      <c r="BN71" s="828"/>
      <c r="BO71" s="828"/>
      <c r="BP71" s="828"/>
      <c r="BQ71" s="828"/>
      <c r="BR71" s="828"/>
      <c r="BS71" s="828"/>
      <c r="BT71" s="828"/>
      <c r="BU71" s="828"/>
      <c r="BV71" s="829">
        <f>'КВР 200'!G154</f>
        <v>0</v>
      </c>
      <c r="BW71" s="829"/>
      <c r="BX71" s="829"/>
      <c r="BY71" s="829"/>
      <c r="BZ71" s="829"/>
      <c r="CA71" s="829"/>
      <c r="CB71" s="829"/>
      <c r="CC71" s="829"/>
      <c r="CD71" s="829"/>
      <c r="CE71" s="829">
        <f t="shared" si="0"/>
        <v>0</v>
      </c>
      <c r="CF71" s="829"/>
      <c r="CG71" s="829"/>
      <c r="CH71" s="829"/>
      <c r="CI71" s="829"/>
      <c r="CJ71" s="829"/>
      <c r="CK71" s="829"/>
      <c r="CL71" s="829"/>
      <c r="CM71" s="829"/>
      <c r="CN71" s="839">
        <f t="shared" si="1"/>
        <v>0</v>
      </c>
      <c r="CO71" s="840"/>
      <c r="CP71" s="840"/>
      <c r="CQ71" s="840"/>
      <c r="CR71" s="840"/>
      <c r="CS71" s="840"/>
      <c r="CT71" s="840"/>
      <c r="CU71" s="840"/>
      <c r="CV71" s="841"/>
    </row>
    <row r="72" spans="1:100" ht="13.5" customHeight="1" hidden="1">
      <c r="A72" s="832" t="s">
        <v>120</v>
      </c>
      <c r="B72" s="832"/>
      <c r="C72" s="832"/>
      <c r="D72" s="832"/>
      <c r="E72" s="832"/>
      <c r="F72" s="832"/>
      <c r="G72" s="832"/>
      <c r="H72" s="832"/>
      <c r="I72" s="832"/>
      <c r="J72" s="832"/>
      <c r="K72" s="832"/>
      <c r="L72" s="832"/>
      <c r="M72" s="832"/>
      <c r="N72" s="832"/>
      <c r="O72" s="832"/>
      <c r="P72" s="832"/>
      <c r="Q72" s="832"/>
      <c r="R72" s="832"/>
      <c r="S72" s="832"/>
      <c r="T72" s="832"/>
      <c r="U72" s="832"/>
      <c r="V72" s="828"/>
      <c r="W72" s="828"/>
      <c r="X72" s="828"/>
      <c r="Y72" s="828"/>
      <c r="Z72" s="828"/>
      <c r="AA72" s="828" t="s">
        <v>348</v>
      </c>
      <c r="AB72" s="828"/>
      <c r="AC72" s="828"/>
      <c r="AD72" s="828"/>
      <c r="AE72" s="828"/>
      <c r="AF72" s="828"/>
      <c r="AG72" s="828"/>
      <c r="AH72" s="828"/>
      <c r="AI72" s="828"/>
      <c r="AJ72" s="828" t="s">
        <v>366</v>
      </c>
      <c r="AK72" s="828"/>
      <c r="AL72" s="828"/>
      <c r="AM72" s="828"/>
      <c r="AN72" s="828"/>
      <c r="AO72" s="828"/>
      <c r="AP72" s="828"/>
      <c r="AQ72" s="828"/>
      <c r="AR72" s="828"/>
      <c r="AS72" s="828" t="s">
        <v>368</v>
      </c>
      <c r="AT72" s="828"/>
      <c r="AU72" s="828"/>
      <c r="AV72" s="828"/>
      <c r="AW72" s="828"/>
      <c r="AX72" s="828"/>
      <c r="AY72" s="828"/>
      <c r="AZ72" s="828"/>
      <c r="BA72" s="828"/>
      <c r="BB72" s="828"/>
      <c r="BC72" s="828" t="s">
        <v>154</v>
      </c>
      <c r="BD72" s="828"/>
      <c r="BE72" s="828"/>
      <c r="BF72" s="828"/>
      <c r="BG72" s="828"/>
      <c r="BH72" s="828"/>
      <c r="BI72" s="828"/>
      <c r="BJ72" s="828"/>
      <c r="BK72" s="828"/>
      <c r="BL72" s="828" t="s">
        <v>383</v>
      </c>
      <c r="BM72" s="828"/>
      <c r="BN72" s="828"/>
      <c r="BO72" s="828"/>
      <c r="BP72" s="828"/>
      <c r="BQ72" s="828"/>
      <c r="BR72" s="828"/>
      <c r="BS72" s="828"/>
      <c r="BT72" s="828"/>
      <c r="BU72" s="828"/>
      <c r="BV72" s="829">
        <f>'КВР 200'!G163</f>
        <v>0</v>
      </c>
      <c r="BW72" s="829"/>
      <c r="BX72" s="829"/>
      <c r="BY72" s="829"/>
      <c r="BZ72" s="829"/>
      <c r="CA72" s="829"/>
      <c r="CB72" s="829"/>
      <c r="CC72" s="829"/>
      <c r="CD72" s="829"/>
      <c r="CE72" s="829">
        <f t="shared" si="0"/>
        <v>0</v>
      </c>
      <c r="CF72" s="829"/>
      <c r="CG72" s="829"/>
      <c r="CH72" s="829"/>
      <c r="CI72" s="829"/>
      <c r="CJ72" s="829"/>
      <c r="CK72" s="829"/>
      <c r="CL72" s="829"/>
      <c r="CM72" s="829"/>
      <c r="CN72" s="839">
        <f t="shared" si="1"/>
        <v>0</v>
      </c>
      <c r="CO72" s="840"/>
      <c r="CP72" s="840"/>
      <c r="CQ72" s="840"/>
      <c r="CR72" s="840"/>
      <c r="CS72" s="840"/>
      <c r="CT72" s="840"/>
      <c r="CU72" s="840"/>
      <c r="CV72" s="841"/>
    </row>
    <row r="73" spans="1:100" ht="12.75" hidden="1">
      <c r="A73" s="834" t="s">
        <v>160</v>
      </c>
      <c r="B73" s="834"/>
      <c r="C73" s="834"/>
      <c r="D73" s="834"/>
      <c r="E73" s="834"/>
      <c r="F73" s="834"/>
      <c r="G73" s="834"/>
      <c r="H73" s="834"/>
      <c r="I73" s="834"/>
      <c r="J73" s="834"/>
      <c r="K73" s="834"/>
      <c r="L73" s="834"/>
      <c r="M73" s="834"/>
      <c r="N73" s="834"/>
      <c r="O73" s="834"/>
      <c r="P73" s="834"/>
      <c r="Q73" s="834"/>
      <c r="R73" s="834"/>
      <c r="S73" s="834"/>
      <c r="T73" s="834"/>
      <c r="U73" s="834"/>
      <c r="V73" s="828"/>
      <c r="W73" s="828"/>
      <c r="X73" s="828"/>
      <c r="Y73" s="828"/>
      <c r="Z73" s="828"/>
      <c r="AA73" s="828" t="s">
        <v>348</v>
      </c>
      <c r="AB73" s="828"/>
      <c r="AC73" s="828"/>
      <c r="AD73" s="828"/>
      <c r="AE73" s="828"/>
      <c r="AF73" s="828"/>
      <c r="AG73" s="828"/>
      <c r="AH73" s="828"/>
      <c r="AI73" s="828"/>
      <c r="AJ73" s="828" t="s">
        <v>366</v>
      </c>
      <c r="AK73" s="828"/>
      <c r="AL73" s="828"/>
      <c r="AM73" s="828"/>
      <c r="AN73" s="828"/>
      <c r="AO73" s="828"/>
      <c r="AP73" s="828"/>
      <c r="AQ73" s="828"/>
      <c r="AR73" s="828"/>
      <c r="AS73" s="828" t="s">
        <v>368</v>
      </c>
      <c r="AT73" s="828"/>
      <c r="AU73" s="828"/>
      <c r="AV73" s="828"/>
      <c r="AW73" s="828"/>
      <c r="AX73" s="828"/>
      <c r="AY73" s="828"/>
      <c r="AZ73" s="828"/>
      <c r="BA73" s="828"/>
      <c r="BB73" s="828"/>
      <c r="BC73" s="828" t="s">
        <v>154</v>
      </c>
      <c r="BD73" s="828"/>
      <c r="BE73" s="828"/>
      <c r="BF73" s="828"/>
      <c r="BG73" s="828"/>
      <c r="BH73" s="828"/>
      <c r="BI73" s="828"/>
      <c r="BJ73" s="828"/>
      <c r="BK73" s="828"/>
      <c r="BL73" s="828" t="s">
        <v>384</v>
      </c>
      <c r="BM73" s="828"/>
      <c r="BN73" s="828"/>
      <c r="BO73" s="828"/>
      <c r="BP73" s="828"/>
      <c r="BQ73" s="828"/>
      <c r="BR73" s="828"/>
      <c r="BS73" s="828"/>
      <c r="BT73" s="828"/>
      <c r="BU73" s="828"/>
      <c r="BV73" s="833">
        <f>'КВР 200'!G170</f>
        <v>0</v>
      </c>
      <c r="BW73" s="833"/>
      <c r="BX73" s="833"/>
      <c r="BY73" s="833"/>
      <c r="BZ73" s="833"/>
      <c r="CA73" s="833"/>
      <c r="CB73" s="833"/>
      <c r="CC73" s="833"/>
      <c r="CD73" s="833"/>
      <c r="CE73" s="829">
        <f t="shared" si="0"/>
        <v>0</v>
      </c>
      <c r="CF73" s="829"/>
      <c r="CG73" s="829"/>
      <c r="CH73" s="829"/>
      <c r="CI73" s="829"/>
      <c r="CJ73" s="829"/>
      <c r="CK73" s="829"/>
      <c r="CL73" s="829"/>
      <c r="CM73" s="829"/>
      <c r="CN73" s="839">
        <f t="shared" si="1"/>
        <v>0</v>
      </c>
      <c r="CO73" s="840"/>
      <c r="CP73" s="840"/>
      <c r="CQ73" s="840"/>
      <c r="CR73" s="840"/>
      <c r="CS73" s="840"/>
      <c r="CT73" s="840"/>
      <c r="CU73" s="840"/>
      <c r="CV73" s="841"/>
    </row>
    <row r="74" spans="1:100" ht="12.75">
      <c r="A74" s="834" t="s">
        <v>456</v>
      </c>
      <c r="B74" s="834"/>
      <c r="C74" s="834"/>
      <c r="D74" s="834"/>
      <c r="E74" s="834"/>
      <c r="F74" s="834"/>
      <c r="G74" s="834"/>
      <c r="H74" s="834"/>
      <c r="I74" s="834"/>
      <c r="J74" s="834"/>
      <c r="K74" s="834"/>
      <c r="L74" s="834"/>
      <c r="M74" s="834"/>
      <c r="N74" s="834"/>
      <c r="O74" s="834"/>
      <c r="P74" s="834"/>
      <c r="Q74" s="834"/>
      <c r="R74" s="834"/>
      <c r="S74" s="834"/>
      <c r="T74" s="834"/>
      <c r="U74" s="834"/>
      <c r="V74" s="828"/>
      <c r="W74" s="828"/>
      <c r="X74" s="828"/>
      <c r="Y74" s="828"/>
      <c r="Z74" s="828"/>
      <c r="AA74" s="828" t="s">
        <v>348</v>
      </c>
      <c r="AB74" s="828"/>
      <c r="AC74" s="828"/>
      <c r="AD74" s="828"/>
      <c r="AE74" s="828"/>
      <c r="AF74" s="828"/>
      <c r="AG74" s="828"/>
      <c r="AH74" s="828"/>
      <c r="AI74" s="828"/>
      <c r="AJ74" s="828" t="s">
        <v>366</v>
      </c>
      <c r="AK74" s="828"/>
      <c r="AL74" s="828"/>
      <c r="AM74" s="828"/>
      <c r="AN74" s="828"/>
      <c r="AO74" s="828"/>
      <c r="AP74" s="828"/>
      <c r="AQ74" s="828"/>
      <c r="AR74" s="828"/>
      <c r="AS74" s="828" t="s">
        <v>368</v>
      </c>
      <c r="AT74" s="828"/>
      <c r="AU74" s="828"/>
      <c r="AV74" s="828"/>
      <c r="AW74" s="828"/>
      <c r="AX74" s="828"/>
      <c r="AY74" s="828"/>
      <c r="AZ74" s="828"/>
      <c r="BA74" s="828"/>
      <c r="BB74" s="828"/>
      <c r="BC74" s="828" t="s">
        <v>154</v>
      </c>
      <c r="BD74" s="828"/>
      <c r="BE74" s="828"/>
      <c r="BF74" s="828"/>
      <c r="BG74" s="828"/>
      <c r="BH74" s="828"/>
      <c r="BI74" s="828"/>
      <c r="BJ74" s="828"/>
      <c r="BK74" s="828"/>
      <c r="BL74" s="828" t="s">
        <v>457</v>
      </c>
      <c r="BM74" s="828"/>
      <c r="BN74" s="828"/>
      <c r="BO74" s="828"/>
      <c r="BP74" s="828"/>
      <c r="BQ74" s="828"/>
      <c r="BR74" s="828"/>
      <c r="BS74" s="828"/>
      <c r="BT74" s="828"/>
      <c r="BU74" s="828"/>
      <c r="BV74" s="829">
        <f>'КВР 200'!G203</f>
        <v>205008</v>
      </c>
      <c r="BW74" s="829"/>
      <c r="BX74" s="829"/>
      <c r="BY74" s="829"/>
      <c r="BZ74" s="829"/>
      <c r="CA74" s="829"/>
      <c r="CB74" s="829"/>
      <c r="CC74" s="829"/>
      <c r="CD74" s="829"/>
      <c r="CE74" s="829">
        <f t="shared" si="0"/>
        <v>205008</v>
      </c>
      <c r="CF74" s="829"/>
      <c r="CG74" s="829"/>
      <c r="CH74" s="829"/>
      <c r="CI74" s="829"/>
      <c r="CJ74" s="829"/>
      <c r="CK74" s="829"/>
      <c r="CL74" s="829"/>
      <c r="CM74" s="829"/>
      <c r="CN74" s="839">
        <f t="shared" si="1"/>
        <v>205008</v>
      </c>
      <c r="CO74" s="840"/>
      <c r="CP74" s="840"/>
      <c r="CQ74" s="840"/>
      <c r="CR74" s="840"/>
      <c r="CS74" s="840"/>
      <c r="CT74" s="840"/>
      <c r="CU74" s="840"/>
      <c r="CV74" s="841"/>
    </row>
    <row r="75" spans="1:100" ht="12.75" customHeight="1" hidden="1">
      <c r="A75" s="834" t="s">
        <v>215</v>
      </c>
      <c r="B75" s="834"/>
      <c r="C75" s="834"/>
      <c r="D75" s="834"/>
      <c r="E75" s="834"/>
      <c r="F75" s="834"/>
      <c r="G75" s="834"/>
      <c r="H75" s="834"/>
      <c r="I75" s="834"/>
      <c r="J75" s="834"/>
      <c r="K75" s="834"/>
      <c r="L75" s="834"/>
      <c r="M75" s="834"/>
      <c r="N75" s="834"/>
      <c r="O75" s="834"/>
      <c r="P75" s="834"/>
      <c r="Q75" s="834"/>
      <c r="R75" s="834"/>
      <c r="S75" s="834"/>
      <c r="T75" s="834"/>
      <c r="U75" s="834"/>
      <c r="V75" s="828"/>
      <c r="W75" s="828"/>
      <c r="X75" s="828"/>
      <c r="Y75" s="828"/>
      <c r="Z75" s="828"/>
      <c r="AA75" s="828" t="s">
        <v>348</v>
      </c>
      <c r="AB75" s="828"/>
      <c r="AC75" s="828"/>
      <c r="AD75" s="828"/>
      <c r="AE75" s="828"/>
      <c r="AF75" s="828"/>
      <c r="AG75" s="828"/>
      <c r="AH75" s="828"/>
      <c r="AI75" s="828"/>
      <c r="AJ75" s="828" t="s">
        <v>366</v>
      </c>
      <c r="AK75" s="828"/>
      <c r="AL75" s="828"/>
      <c r="AM75" s="828"/>
      <c r="AN75" s="828"/>
      <c r="AO75" s="828"/>
      <c r="AP75" s="828"/>
      <c r="AQ75" s="828"/>
      <c r="AR75" s="828"/>
      <c r="AS75" s="828" t="s">
        <v>368</v>
      </c>
      <c r="AT75" s="828"/>
      <c r="AU75" s="828"/>
      <c r="AV75" s="828"/>
      <c r="AW75" s="828"/>
      <c r="AX75" s="828"/>
      <c r="AY75" s="828"/>
      <c r="AZ75" s="828"/>
      <c r="BA75" s="828"/>
      <c r="BB75" s="828"/>
      <c r="BC75" s="828" t="s">
        <v>154</v>
      </c>
      <c r="BD75" s="828"/>
      <c r="BE75" s="828"/>
      <c r="BF75" s="828"/>
      <c r="BG75" s="828"/>
      <c r="BH75" s="828"/>
      <c r="BI75" s="828"/>
      <c r="BJ75" s="828"/>
      <c r="BK75" s="828"/>
      <c r="BL75" s="828" t="s">
        <v>458</v>
      </c>
      <c r="BM75" s="828"/>
      <c r="BN75" s="828"/>
      <c r="BO75" s="828"/>
      <c r="BP75" s="828"/>
      <c r="BQ75" s="828"/>
      <c r="BR75" s="828"/>
      <c r="BS75" s="828"/>
      <c r="BT75" s="828"/>
      <c r="BU75" s="828"/>
      <c r="BV75" s="829">
        <f>'КВР 200'!G209</f>
        <v>0</v>
      </c>
      <c r="BW75" s="829"/>
      <c r="BX75" s="829"/>
      <c r="BY75" s="829"/>
      <c r="BZ75" s="829"/>
      <c r="CA75" s="829"/>
      <c r="CB75" s="829"/>
      <c r="CC75" s="829"/>
      <c r="CD75" s="829"/>
      <c r="CE75" s="829">
        <f t="shared" si="0"/>
        <v>0</v>
      </c>
      <c r="CF75" s="829"/>
      <c r="CG75" s="829"/>
      <c r="CH75" s="829"/>
      <c r="CI75" s="829"/>
      <c r="CJ75" s="829"/>
      <c r="CK75" s="829"/>
      <c r="CL75" s="829"/>
      <c r="CM75" s="829"/>
      <c r="CN75" s="839">
        <f t="shared" si="1"/>
        <v>0</v>
      </c>
      <c r="CO75" s="840"/>
      <c r="CP75" s="840"/>
      <c r="CQ75" s="840"/>
      <c r="CR75" s="840"/>
      <c r="CS75" s="840"/>
      <c r="CT75" s="840"/>
      <c r="CU75" s="840"/>
      <c r="CV75" s="841"/>
    </row>
    <row r="76" spans="1:100" ht="13.5" customHeight="1" hidden="1">
      <c r="A76" s="834" t="s">
        <v>216</v>
      </c>
      <c r="B76" s="834"/>
      <c r="C76" s="834"/>
      <c r="D76" s="834"/>
      <c r="E76" s="834"/>
      <c r="F76" s="834"/>
      <c r="G76" s="834"/>
      <c r="H76" s="834"/>
      <c r="I76" s="834"/>
      <c r="J76" s="834"/>
      <c r="K76" s="834"/>
      <c r="L76" s="834"/>
      <c r="M76" s="834"/>
      <c r="N76" s="834"/>
      <c r="O76" s="834"/>
      <c r="P76" s="834"/>
      <c r="Q76" s="834"/>
      <c r="R76" s="834"/>
      <c r="S76" s="834"/>
      <c r="T76" s="834"/>
      <c r="U76" s="834"/>
      <c r="V76" s="828"/>
      <c r="W76" s="828"/>
      <c r="X76" s="828"/>
      <c r="Y76" s="828"/>
      <c r="Z76" s="828"/>
      <c r="AA76" s="828" t="s">
        <v>348</v>
      </c>
      <c r="AB76" s="828"/>
      <c r="AC76" s="828"/>
      <c r="AD76" s="828"/>
      <c r="AE76" s="828"/>
      <c r="AF76" s="828"/>
      <c r="AG76" s="828"/>
      <c r="AH76" s="828"/>
      <c r="AI76" s="828"/>
      <c r="AJ76" s="828" t="s">
        <v>366</v>
      </c>
      <c r="AK76" s="828"/>
      <c r="AL76" s="828"/>
      <c r="AM76" s="828"/>
      <c r="AN76" s="828"/>
      <c r="AO76" s="828"/>
      <c r="AP76" s="828"/>
      <c r="AQ76" s="828"/>
      <c r="AR76" s="828"/>
      <c r="AS76" s="828" t="s">
        <v>368</v>
      </c>
      <c r="AT76" s="828"/>
      <c r="AU76" s="828"/>
      <c r="AV76" s="828"/>
      <c r="AW76" s="828"/>
      <c r="AX76" s="828"/>
      <c r="AY76" s="828"/>
      <c r="AZ76" s="828"/>
      <c r="BA76" s="828"/>
      <c r="BB76" s="828"/>
      <c r="BC76" s="828" t="s">
        <v>154</v>
      </c>
      <c r="BD76" s="828"/>
      <c r="BE76" s="828"/>
      <c r="BF76" s="828"/>
      <c r="BG76" s="828"/>
      <c r="BH76" s="828"/>
      <c r="BI76" s="828"/>
      <c r="BJ76" s="828"/>
      <c r="BK76" s="828"/>
      <c r="BL76" s="828" t="s">
        <v>459</v>
      </c>
      <c r="BM76" s="828"/>
      <c r="BN76" s="828"/>
      <c r="BO76" s="828"/>
      <c r="BP76" s="828"/>
      <c r="BQ76" s="828"/>
      <c r="BR76" s="828"/>
      <c r="BS76" s="828"/>
      <c r="BT76" s="828"/>
      <c r="BU76" s="828"/>
      <c r="BV76" s="829">
        <f>'КВР 200'!G215</f>
        <v>0</v>
      </c>
      <c r="BW76" s="829"/>
      <c r="BX76" s="829"/>
      <c r="BY76" s="829"/>
      <c r="BZ76" s="829"/>
      <c r="CA76" s="829"/>
      <c r="CB76" s="829"/>
      <c r="CC76" s="829"/>
      <c r="CD76" s="829"/>
      <c r="CE76" s="829">
        <f t="shared" si="0"/>
        <v>0</v>
      </c>
      <c r="CF76" s="829"/>
      <c r="CG76" s="829"/>
      <c r="CH76" s="829"/>
      <c r="CI76" s="829"/>
      <c r="CJ76" s="829"/>
      <c r="CK76" s="829"/>
      <c r="CL76" s="829"/>
      <c r="CM76" s="829"/>
      <c r="CN76" s="839">
        <f t="shared" si="1"/>
        <v>0</v>
      </c>
      <c r="CO76" s="840"/>
      <c r="CP76" s="840"/>
      <c r="CQ76" s="840"/>
      <c r="CR76" s="840"/>
      <c r="CS76" s="840"/>
      <c r="CT76" s="840"/>
      <c r="CU76" s="840"/>
      <c r="CV76" s="841"/>
    </row>
    <row r="77" spans="1:100" ht="12.75">
      <c r="A77" s="834" t="s">
        <v>199</v>
      </c>
      <c r="B77" s="834"/>
      <c r="C77" s="834"/>
      <c r="D77" s="834"/>
      <c r="E77" s="834"/>
      <c r="F77" s="834"/>
      <c r="G77" s="834"/>
      <c r="H77" s="834"/>
      <c r="I77" s="834"/>
      <c r="J77" s="834"/>
      <c r="K77" s="834"/>
      <c r="L77" s="834"/>
      <c r="M77" s="834"/>
      <c r="N77" s="834"/>
      <c r="O77" s="834"/>
      <c r="P77" s="834"/>
      <c r="Q77" s="834"/>
      <c r="R77" s="834"/>
      <c r="S77" s="834"/>
      <c r="T77" s="834"/>
      <c r="U77" s="834"/>
      <c r="V77" s="828"/>
      <c r="W77" s="828"/>
      <c r="X77" s="828"/>
      <c r="Y77" s="828"/>
      <c r="Z77" s="828"/>
      <c r="AA77" s="828" t="s">
        <v>348</v>
      </c>
      <c r="AB77" s="828"/>
      <c r="AC77" s="828"/>
      <c r="AD77" s="828"/>
      <c r="AE77" s="828"/>
      <c r="AF77" s="828"/>
      <c r="AG77" s="828"/>
      <c r="AH77" s="828"/>
      <c r="AI77" s="828"/>
      <c r="AJ77" s="828" t="s">
        <v>366</v>
      </c>
      <c r="AK77" s="828"/>
      <c r="AL77" s="828"/>
      <c r="AM77" s="828"/>
      <c r="AN77" s="828"/>
      <c r="AO77" s="828"/>
      <c r="AP77" s="828"/>
      <c r="AQ77" s="828"/>
      <c r="AR77" s="828"/>
      <c r="AS77" s="828" t="s">
        <v>368</v>
      </c>
      <c r="AT77" s="828"/>
      <c r="AU77" s="828"/>
      <c r="AV77" s="828"/>
      <c r="AW77" s="828"/>
      <c r="AX77" s="828"/>
      <c r="AY77" s="828"/>
      <c r="AZ77" s="828"/>
      <c r="BA77" s="828"/>
      <c r="BB77" s="828"/>
      <c r="BC77" s="828" t="s">
        <v>154</v>
      </c>
      <c r="BD77" s="828"/>
      <c r="BE77" s="828"/>
      <c r="BF77" s="828"/>
      <c r="BG77" s="828"/>
      <c r="BH77" s="828"/>
      <c r="BI77" s="828"/>
      <c r="BJ77" s="828"/>
      <c r="BK77" s="828"/>
      <c r="BL77" s="828" t="s">
        <v>454</v>
      </c>
      <c r="BM77" s="828"/>
      <c r="BN77" s="828"/>
      <c r="BO77" s="828"/>
      <c r="BP77" s="828"/>
      <c r="BQ77" s="828"/>
      <c r="BR77" s="828"/>
      <c r="BS77" s="828"/>
      <c r="BT77" s="828"/>
      <c r="BU77" s="828"/>
      <c r="BV77" s="829">
        <f>'КВР 200'!G239</f>
        <v>122268.84</v>
      </c>
      <c r="BW77" s="829"/>
      <c r="BX77" s="829"/>
      <c r="BY77" s="829"/>
      <c r="BZ77" s="829"/>
      <c r="CA77" s="829"/>
      <c r="CB77" s="829"/>
      <c r="CC77" s="829"/>
      <c r="CD77" s="829"/>
      <c r="CE77" s="829">
        <f t="shared" si="0"/>
        <v>122268.84</v>
      </c>
      <c r="CF77" s="829"/>
      <c r="CG77" s="829"/>
      <c r="CH77" s="829"/>
      <c r="CI77" s="829"/>
      <c r="CJ77" s="829"/>
      <c r="CK77" s="829"/>
      <c r="CL77" s="829"/>
      <c r="CM77" s="829"/>
      <c r="CN77" s="839">
        <f t="shared" si="1"/>
        <v>122268.84</v>
      </c>
      <c r="CO77" s="840"/>
      <c r="CP77" s="840"/>
      <c r="CQ77" s="840"/>
      <c r="CR77" s="840"/>
      <c r="CS77" s="840"/>
      <c r="CT77" s="840"/>
      <c r="CU77" s="840"/>
      <c r="CV77" s="841"/>
    </row>
    <row r="78" spans="1:100" ht="12.75">
      <c r="A78" s="834" t="s">
        <v>199</v>
      </c>
      <c r="B78" s="834"/>
      <c r="C78" s="834"/>
      <c r="D78" s="834"/>
      <c r="E78" s="834"/>
      <c r="F78" s="834"/>
      <c r="G78" s="834"/>
      <c r="H78" s="834"/>
      <c r="I78" s="834"/>
      <c r="J78" s="834"/>
      <c r="K78" s="834"/>
      <c r="L78" s="834"/>
      <c r="M78" s="834"/>
      <c r="N78" s="834"/>
      <c r="O78" s="834"/>
      <c r="P78" s="834"/>
      <c r="Q78" s="834"/>
      <c r="R78" s="834"/>
      <c r="S78" s="834"/>
      <c r="T78" s="834"/>
      <c r="U78" s="834"/>
      <c r="V78" s="828"/>
      <c r="W78" s="828"/>
      <c r="X78" s="828"/>
      <c r="Y78" s="828"/>
      <c r="Z78" s="828"/>
      <c r="AA78" s="828" t="s">
        <v>348</v>
      </c>
      <c r="AB78" s="828"/>
      <c r="AC78" s="828"/>
      <c r="AD78" s="828"/>
      <c r="AE78" s="828"/>
      <c r="AF78" s="828"/>
      <c r="AG78" s="828"/>
      <c r="AH78" s="828"/>
      <c r="AI78" s="828"/>
      <c r="AJ78" s="828" t="s">
        <v>366</v>
      </c>
      <c r="AK78" s="828"/>
      <c r="AL78" s="828"/>
      <c r="AM78" s="828"/>
      <c r="AN78" s="828"/>
      <c r="AO78" s="828"/>
      <c r="AP78" s="828"/>
      <c r="AQ78" s="828"/>
      <c r="AR78" s="828"/>
      <c r="AS78" s="828" t="s">
        <v>368</v>
      </c>
      <c r="AT78" s="828"/>
      <c r="AU78" s="828"/>
      <c r="AV78" s="828"/>
      <c r="AW78" s="828"/>
      <c r="AX78" s="828"/>
      <c r="AY78" s="828"/>
      <c r="AZ78" s="828"/>
      <c r="BA78" s="828"/>
      <c r="BB78" s="828"/>
      <c r="BC78" s="828" t="s">
        <v>154</v>
      </c>
      <c r="BD78" s="828"/>
      <c r="BE78" s="828"/>
      <c r="BF78" s="828"/>
      <c r="BG78" s="828"/>
      <c r="BH78" s="828"/>
      <c r="BI78" s="828"/>
      <c r="BJ78" s="828"/>
      <c r="BK78" s="828"/>
      <c r="BL78" s="828" t="s">
        <v>525</v>
      </c>
      <c r="BM78" s="828"/>
      <c r="BN78" s="828"/>
      <c r="BO78" s="828"/>
      <c r="BP78" s="828"/>
      <c r="BQ78" s="828"/>
      <c r="BR78" s="828"/>
      <c r="BS78" s="828"/>
      <c r="BT78" s="828"/>
      <c r="BU78" s="828"/>
      <c r="BV78" s="829">
        <f>'КВР 200'!G253</f>
        <v>265000</v>
      </c>
      <c r="BW78" s="829"/>
      <c r="BX78" s="829"/>
      <c r="BY78" s="829"/>
      <c r="BZ78" s="829"/>
      <c r="CA78" s="829"/>
      <c r="CB78" s="829"/>
      <c r="CC78" s="829"/>
      <c r="CD78" s="829"/>
      <c r="CE78" s="829">
        <f t="shared" si="0"/>
        <v>265000</v>
      </c>
      <c r="CF78" s="829"/>
      <c r="CG78" s="829"/>
      <c r="CH78" s="829"/>
      <c r="CI78" s="829"/>
      <c r="CJ78" s="829"/>
      <c r="CK78" s="829"/>
      <c r="CL78" s="829"/>
      <c r="CM78" s="829"/>
      <c r="CN78" s="839">
        <f t="shared" si="1"/>
        <v>265000</v>
      </c>
      <c r="CO78" s="840"/>
      <c r="CP78" s="840"/>
      <c r="CQ78" s="840"/>
      <c r="CR78" s="840"/>
      <c r="CS78" s="840"/>
      <c r="CT78" s="840"/>
      <c r="CU78" s="840"/>
      <c r="CV78" s="841"/>
    </row>
    <row r="79" spans="1:100" ht="12.75">
      <c r="A79" s="834" t="s">
        <v>749</v>
      </c>
      <c r="B79" s="834"/>
      <c r="C79" s="834"/>
      <c r="D79" s="834"/>
      <c r="E79" s="834"/>
      <c r="F79" s="834"/>
      <c r="G79" s="834"/>
      <c r="H79" s="834"/>
      <c r="I79" s="834"/>
      <c r="J79" s="834"/>
      <c r="K79" s="834"/>
      <c r="L79" s="834"/>
      <c r="M79" s="834"/>
      <c r="N79" s="834"/>
      <c r="O79" s="834"/>
      <c r="P79" s="834"/>
      <c r="Q79" s="834"/>
      <c r="R79" s="834"/>
      <c r="S79" s="834"/>
      <c r="T79" s="834"/>
      <c r="U79" s="834"/>
      <c r="V79" s="828"/>
      <c r="W79" s="828"/>
      <c r="X79" s="828"/>
      <c r="Y79" s="828"/>
      <c r="Z79" s="828"/>
      <c r="AA79" s="830" t="s">
        <v>348</v>
      </c>
      <c r="AB79" s="830"/>
      <c r="AC79" s="830"/>
      <c r="AD79" s="830"/>
      <c r="AE79" s="830"/>
      <c r="AF79" s="830"/>
      <c r="AG79" s="830"/>
      <c r="AH79" s="830"/>
      <c r="AI79" s="830"/>
      <c r="AJ79" s="830" t="s">
        <v>366</v>
      </c>
      <c r="AK79" s="830"/>
      <c r="AL79" s="830"/>
      <c r="AM79" s="830"/>
      <c r="AN79" s="830"/>
      <c r="AO79" s="830"/>
      <c r="AP79" s="830"/>
      <c r="AQ79" s="830"/>
      <c r="AR79" s="830"/>
      <c r="AS79" s="830" t="s">
        <v>368</v>
      </c>
      <c r="AT79" s="830"/>
      <c r="AU79" s="830"/>
      <c r="AV79" s="830"/>
      <c r="AW79" s="830"/>
      <c r="AX79" s="830"/>
      <c r="AY79" s="830"/>
      <c r="AZ79" s="830"/>
      <c r="BA79" s="830"/>
      <c r="BB79" s="830"/>
      <c r="BC79" s="830" t="s">
        <v>750</v>
      </c>
      <c r="BD79" s="830"/>
      <c r="BE79" s="830"/>
      <c r="BF79" s="830"/>
      <c r="BG79" s="830"/>
      <c r="BH79" s="830"/>
      <c r="BI79" s="830"/>
      <c r="BJ79" s="830"/>
      <c r="BK79" s="830"/>
      <c r="BL79" s="830"/>
      <c r="BM79" s="830"/>
      <c r="BN79" s="830"/>
      <c r="BO79" s="830"/>
      <c r="BP79" s="830"/>
      <c r="BQ79" s="830"/>
      <c r="BR79" s="830"/>
      <c r="BS79" s="830"/>
      <c r="BT79" s="830"/>
      <c r="BU79" s="830"/>
      <c r="BV79" s="846">
        <f>BV80</f>
        <v>189615</v>
      </c>
      <c r="BW79" s="846"/>
      <c r="BX79" s="846"/>
      <c r="BY79" s="846"/>
      <c r="BZ79" s="846"/>
      <c r="CA79" s="846"/>
      <c r="CB79" s="846"/>
      <c r="CC79" s="846"/>
      <c r="CD79" s="846"/>
      <c r="CE79" s="846">
        <f>CE80</f>
        <v>189615</v>
      </c>
      <c r="CF79" s="846"/>
      <c r="CG79" s="846"/>
      <c r="CH79" s="846"/>
      <c r="CI79" s="846"/>
      <c r="CJ79" s="846"/>
      <c r="CK79" s="846"/>
      <c r="CL79" s="846"/>
      <c r="CM79" s="846"/>
      <c r="CN79" s="852">
        <f>CN80</f>
        <v>189615</v>
      </c>
      <c r="CO79" s="852"/>
      <c r="CP79" s="852"/>
      <c r="CQ79" s="852"/>
      <c r="CR79" s="852"/>
      <c r="CS79" s="852"/>
      <c r="CT79" s="852"/>
      <c r="CU79" s="852"/>
      <c r="CV79" s="852"/>
    </row>
    <row r="80" spans="1:100" ht="12.75">
      <c r="A80" s="832" t="s">
        <v>156</v>
      </c>
      <c r="B80" s="832"/>
      <c r="C80" s="832"/>
      <c r="D80" s="832"/>
      <c r="E80" s="832"/>
      <c r="F80" s="832"/>
      <c r="G80" s="832"/>
      <c r="H80" s="832"/>
      <c r="I80" s="832"/>
      <c r="J80" s="832"/>
      <c r="K80" s="832"/>
      <c r="L80" s="832"/>
      <c r="M80" s="832"/>
      <c r="N80" s="832"/>
      <c r="O80" s="832"/>
      <c r="P80" s="832"/>
      <c r="Q80" s="832"/>
      <c r="R80" s="832"/>
      <c r="S80" s="832"/>
      <c r="T80" s="832"/>
      <c r="U80" s="832"/>
      <c r="V80" s="828"/>
      <c r="W80" s="828"/>
      <c r="X80" s="828"/>
      <c r="Y80" s="828"/>
      <c r="Z80" s="828"/>
      <c r="AA80" s="828" t="s">
        <v>348</v>
      </c>
      <c r="AB80" s="828"/>
      <c r="AC80" s="828"/>
      <c r="AD80" s="828"/>
      <c r="AE80" s="828"/>
      <c r="AF80" s="828"/>
      <c r="AG80" s="828"/>
      <c r="AH80" s="828"/>
      <c r="AI80" s="828"/>
      <c r="AJ80" s="828" t="s">
        <v>366</v>
      </c>
      <c r="AK80" s="828"/>
      <c r="AL80" s="828"/>
      <c r="AM80" s="828"/>
      <c r="AN80" s="828"/>
      <c r="AO80" s="828"/>
      <c r="AP80" s="828"/>
      <c r="AQ80" s="828"/>
      <c r="AR80" s="828"/>
      <c r="AS80" s="828" t="s">
        <v>368</v>
      </c>
      <c r="AT80" s="828"/>
      <c r="AU80" s="828"/>
      <c r="AV80" s="828"/>
      <c r="AW80" s="828"/>
      <c r="AX80" s="828"/>
      <c r="AY80" s="828"/>
      <c r="AZ80" s="828"/>
      <c r="BA80" s="828"/>
      <c r="BB80" s="828"/>
      <c r="BC80" s="828" t="s">
        <v>750</v>
      </c>
      <c r="BD80" s="828"/>
      <c r="BE80" s="828"/>
      <c r="BF80" s="828"/>
      <c r="BG80" s="828"/>
      <c r="BH80" s="828"/>
      <c r="BI80" s="828"/>
      <c r="BJ80" s="828"/>
      <c r="BK80" s="828"/>
      <c r="BL80" s="828" t="s">
        <v>381</v>
      </c>
      <c r="BM80" s="828"/>
      <c r="BN80" s="828"/>
      <c r="BO80" s="828"/>
      <c r="BP80" s="828"/>
      <c r="BQ80" s="828"/>
      <c r="BR80" s="828"/>
      <c r="BS80" s="828"/>
      <c r="BT80" s="828"/>
      <c r="BU80" s="828"/>
      <c r="BV80" s="829">
        <f>'КВР 200'!G266</f>
        <v>189615</v>
      </c>
      <c r="BW80" s="829"/>
      <c r="BX80" s="829"/>
      <c r="BY80" s="829"/>
      <c r="BZ80" s="829"/>
      <c r="CA80" s="829"/>
      <c r="CB80" s="829"/>
      <c r="CC80" s="829"/>
      <c r="CD80" s="829"/>
      <c r="CE80" s="829">
        <f>BV80</f>
        <v>189615</v>
      </c>
      <c r="CF80" s="829"/>
      <c r="CG80" s="829"/>
      <c r="CH80" s="829"/>
      <c r="CI80" s="829"/>
      <c r="CJ80" s="829"/>
      <c r="CK80" s="829"/>
      <c r="CL80" s="829"/>
      <c r="CM80" s="829"/>
      <c r="CN80" s="839">
        <f>CE80</f>
        <v>189615</v>
      </c>
      <c r="CO80" s="840"/>
      <c r="CP80" s="840"/>
      <c r="CQ80" s="840"/>
      <c r="CR80" s="840"/>
      <c r="CS80" s="840"/>
      <c r="CT80" s="840"/>
      <c r="CU80" s="840"/>
      <c r="CV80" s="841"/>
    </row>
    <row r="81" spans="1:100" ht="13.5" customHeight="1" hidden="1">
      <c r="A81" s="834" t="s">
        <v>380</v>
      </c>
      <c r="B81" s="834"/>
      <c r="C81" s="834"/>
      <c r="D81" s="834"/>
      <c r="E81" s="834"/>
      <c r="F81" s="834"/>
      <c r="G81" s="834"/>
      <c r="H81" s="834"/>
      <c r="I81" s="834"/>
      <c r="J81" s="834"/>
      <c r="K81" s="834"/>
      <c r="L81" s="834"/>
      <c r="M81" s="834"/>
      <c r="N81" s="834"/>
      <c r="O81" s="834"/>
      <c r="P81" s="834"/>
      <c r="Q81" s="834"/>
      <c r="R81" s="834"/>
      <c r="S81" s="834"/>
      <c r="T81" s="834"/>
      <c r="U81" s="834"/>
      <c r="V81" s="828"/>
      <c r="W81" s="828"/>
      <c r="X81" s="828"/>
      <c r="Y81" s="828"/>
      <c r="Z81" s="828"/>
      <c r="AA81" s="830" t="s">
        <v>348</v>
      </c>
      <c r="AB81" s="830"/>
      <c r="AC81" s="830"/>
      <c r="AD81" s="830"/>
      <c r="AE81" s="830"/>
      <c r="AF81" s="830"/>
      <c r="AG81" s="830"/>
      <c r="AH81" s="830"/>
      <c r="AI81" s="830"/>
      <c r="AJ81" s="830" t="s">
        <v>366</v>
      </c>
      <c r="AK81" s="830"/>
      <c r="AL81" s="830"/>
      <c r="AM81" s="830"/>
      <c r="AN81" s="830"/>
      <c r="AO81" s="830"/>
      <c r="AP81" s="830"/>
      <c r="AQ81" s="830"/>
      <c r="AR81" s="830"/>
      <c r="AS81" s="830" t="s">
        <v>368</v>
      </c>
      <c r="AT81" s="830"/>
      <c r="AU81" s="830"/>
      <c r="AV81" s="830"/>
      <c r="AW81" s="830"/>
      <c r="AX81" s="830"/>
      <c r="AY81" s="830"/>
      <c r="AZ81" s="830"/>
      <c r="BA81" s="830"/>
      <c r="BB81" s="830"/>
      <c r="BC81" s="830" t="s">
        <v>170</v>
      </c>
      <c r="BD81" s="830"/>
      <c r="BE81" s="830"/>
      <c r="BF81" s="830"/>
      <c r="BG81" s="830"/>
      <c r="BH81" s="830"/>
      <c r="BI81" s="830"/>
      <c r="BJ81" s="830"/>
      <c r="BK81" s="830"/>
      <c r="BL81" s="830"/>
      <c r="BM81" s="830"/>
      <c r="BN81" s="830"/>
      <c r="BO81" s="830"/>
      <c r="BP81" s="830"/>
      <c r="BQ81" s="830"/>
      <c r="BR81" s="830"/>
      <c r="BS81" s="830"/>
      <c r="BT81" s="830"/>
      <c r="BU81" s="830"/>
      <c r="BV81" s="835">
        <f>BV82</f>
        <v>0</v>
      </c>
      <c r="BW81" s="835"/>
      <c r="BX81" s="835"/>
      <c r="BY81" s="835"/>
      <c r="BZ81" s="835"/>
      <c r="CA81" s="835"/>
      <c r="CB81" s="835"/>
      <c r="CC81" s="835"/>
      <c r="CD81" s="835"/>
      <c r="CE81" s="829"/>
      <c r="CF81" s="829"/>
      <c r="CG81" s="829"/>
      <c r="CH81" s="829"/>
      <c r="CI81" s="829"/>
      <c r="CJ81" s="829"/>
      <c r="CK81" s="829"/>
      <c r="CL81" s="829"/>
      <c r="CM81" s="829"/>
      <c r="CN81" s="839"/>
      <c r="CO81" s="840"/>
      <c r="CP81" s="840"/>
      <c r="CQ81" s="840"/>
      <c r="CR81" s="840"/>
      <c r="CS81" s="840"/>
      <c r="CT81" s="840"/>
      <c r="CU81" s="840"/>
      <c r="CV81" s="841"/>
    </row>
    <row r="82" spans="1:100" ht="13.5" customHeight="1" hidden="1">
      <c r="A82" s="834" t="s">
        <v>386</v>
      </c>
      <c r="B82" s="834"/>
      <c r="C82" s="834"/>
      <c r="D82" s="834"/>
      <c r="E82" s="834"/>
      <c r="F82" s="834"/>
      <c r="G82" s="834"/>
      <c r="H82" s="834"/>
      <c r="I82" s="834"/>
      <c r="J82" s="834"/>
      <c r="K82" s="834"/>
      <c r="L82" s="834"/>
      <c r="M82" s="834"/>
      <c r="N82" s="834"/>
      <c r="O82" s="834"/>
      <c r="P82" s="834"/>
      <c r="Q82" s="834"/>
      <c r="R82" s="834"/>
      <c r="S82" s="834"/>
      <c r="T82" s="834"/>
      <c r="U82" s="834"/>
      <c r="V82" s="828"/>
      <c r="W82" s="828"/>
      <c r="X82" s="828"/>
      <c r="Y82" s="828"/>
      <c r="Z82" s="828"/>
      <c r="AA82" s="828" t="s">
        <v>348</v>
      </c>
      <c r="AB82" s="828"/>
      <c r="AC82" s="828"/>
      <c r="AD82" s="828"/>
      <c r="AE82" s="828"/>
      <c r="AF82" s="828"/>
      <c r="AG82" s="828"/>
      <c r="AH82" s="828"/>
      <c r="AI82" s="828"/>
      <c r="AJ82" s="828" t="s">
        <v>366</v>
      </c>
      <c r="AK82" s="828"/>
      <c r="AL82" s="828"/>
      <c r="AM82" s="828"/>
      <c r="AN82" s="828"/>
      <c r="AO82" s="828"/>
      <c r="AP82" s="828"/>
      <c r="AQ82" s="828"/>
      <c r="AR82" s="828"/>
      <c r="AS82" s="828" t="s">
        <v>368</v>
      </c>
      <c r="AT82" s="828"/>
      <c r="AU82" s="828"/>
      <c r="AV82" s="828"/>
      <c r="AW82" s="828"/>
      <c r="AX82" s="828"/>
      <c r="AY82" s="828"/>
      <c r="AZ82" s="828"/>
      <c r="BA82" s="828"/>
      <c r="BB82" s="828"/>
      <c r="BC82" s="828" t="s">
        <v>170</v>
      </c>
      <c r="BD82" s="828"/>
      <c r="BE82" s="828"/>
      <c r="BF82" s="828"/>
      <c r="BG82" s="828"/>
      <c r="BH82" s="828"/>
      <c r="BI82" s="828"/>
      <c r="BJ82" s="828"/>
      <c r="BK82" s="828"/>
      <c r="BL82" s="828" t="s">
        <v>384</v>
      </c>
      <c r="BM82" s="828"/>
      <c r="BN82" s="828"/>
      <c r="BO82" s="828"/>
      <c r="BP82" s="828"/>
      <c r="BQ82" s="828"/>
      <c r="BR82" s="828"/>
      <c r="BS82" s="828"/>
      <c r="BT82" s="828"/>
      <c r="BU82" s="828"/>
      <c r="BV82" s="829">
        <f>'КВР 400'!G8</f>
        <v>0</v>
      </c>
      <c r="BW82" s="829"/>
      <c r="BX82" s="829"/>
      <c r="BY82" s="829"/>
      <c r="BZ82" s="829"/>
      <c r="CA82" s="829"/>
      <c r="CB82" s="829"/>
      <c r="CC82" s="829"/>
      <c r="CD82" s="829"/>
      <c r="CE82" s="829"/>
      <c r="CF82" s="829"/>
      <c r="CG82" s="829"/>
      <c r="CH82" s="829"/>
      <c r="CI82" s="829"/>
      <c r="CJ82" s="829"/>
      <c r="CK82" s="829"/>
      <c r="CL82" s="829"/>
      <c r="CM82" s="829"/>
      <c r="CN82" s="839"/>
      <c r="CO82" s="840"/>
      <c r="CP82" s="840"/>
      <c r="CQ82" s="840"/>
      <c r="CR82" s="840"/>
      <c r="CS82" s="840"/>
      <c r="CT82" s="840"/>
      <c r="CU82" s="840"/>
      <c r="CV82" s="841"/>
    </row>
    <row r="83" spans="1:100" ht="12.75">
      <c r="A83" s="832" t="s">
        <v>180</v>
      </c>
      <c r="B83" s="832"/>
      <c r="C83" s="832"/>
      <c r="D83" s="832"/>
      <c r="E83" s="832"/>
      <c r="F83" s="832"/>
      <c r="G83" s="832"/>
      <c r="H83" s="832"/>
      <c r="I83" s="832"/>
      <c r="J83" s="832"/>
      <c r="K83" s="832"/>
      <c r="L83" s="832"/>
      <c r="M83" s="832"/>
      <c r="N83" s="832"/>
      <c r="O83" s="832"/>
      <c r="P83" s="832"/>
      <c r="Q83" s="832"/>
      <c r="R83" s="832"/>
      <c r="S83" s="832"/>
      <c r="T83" s="832"/>
      <c r="U83" s="832"/>
      <c r="V83" s="828"/>
      <c r="W83" s="828"/>
      <c r="X83" s="828"/>
      <c r="Y83" s="828"/>
      <c r="Z83" s="828"/>
      <c r="AA83" s="830" t="s">
        <v>348</v>
      </c>
      <c r="AB83" s="830"/>
      <c r="AC83" s="830"/>
      <c r="AD83" s="830"/>
      <c r="AE83" s="830"/>
      <c r="AF83" s="830"/>
      <c r="AG83" s="830"/>
      <c r="AH83" s="830"/>
      <c r="AI83" s="830"/>
      <c r="AJ83" s="830" t="s">
        <v>366</v>
      </c>
      <c r="AK83" s="830"/>
      <c r="AL83" s="830"/>
      <c r="AM83" s="830"/>
      <c r="AN83" s="830"/>
      <c r="AO83" s="830"/>
      <c r="AP83" s="830"/>
      <c r="AQ83" s="830"/>
      <c r="AR83" s="830"/>
      <c r="AS83" s="830" t="s">
        <v>368</v>
      </c>
      <c r="AT83" s="830"/>
      <c r="AU83" s="830"/>
      <c r="AV83" s="830"/>
      <c r="AW83" s="830"/>
      <c r="AX83" s="830"/>
      <c r="AY83" s="830"/>
      <c r="AZ83" s="830"/>
      <c r="BA83" s="830"/>
      <c r="BB83" s="830"/>
      <c r="BC83" s="830" t="s">
        <v>387</v>
      </c>
      <c r="BD83" s="830"/>
      <c r="BE83" s="830"/>
      <c r="BF83" s="830"/>
      <c r="BG83" s="830"/>
      <c r="BH83" s="830"/>
      <c r="BI83" s="830"/>
      <c r="BJ83" s="830"/>
      <c r="BK83" s="830"/>
      <c r="BL83" s="828"/>
      <c r="BM83" s="828"/>
      <c r="BN83" s="828"/>
      <c r="BO83" s="828"/>
      <c r="BP83" s="828"/>
      <c r="BQ83" s="828"/>
      <c r="BR83" s="828"/>
      <c r="BS83" s="828"/>
      <c r="BT83" s="828"/>
      <c r="BU83" s="828"/>
      <c r="BV83" s="829">
        <f>BV84+BV86</f>
        <v>1000</v>
      </c>
      <c r="BW83" s="829"/>
      <c r="BX83" s="829"/>
      <c r="BY83" s="829"/>
      <c r="BZ83" s="829"/>
      <c r="CA83" s="829"/>
      <c r="CB83" s="829"/>
      <c r="CC83" s="829"/>
      <c r="CD83" s="829"/>
      <c r="CE83" s="829">
        <f>CE84+CE86</f>
        <v>1000</v>
      </c>
      <c r="CF83" s="829"/>
      <c r="CG83" s="829"/>
      <c r="CH83" s="829"/>
      <c r="CI83" s="829"/>
      <c r="CJ83" s="829"/>
      <c r="CK83" s="829"/>
      <c r="CL83" s="829"/>
      <c r="CM83" s="829"/>
      <c r="CN83" s="842">
        <f>CN84+CN86</f>
        <v>1000</v>
      </c>
      <c r="CO83" s="842"/>
      <c r="CP83" s="842"/>
      <c r="CQ83" s="842"/>
      <c r="CR83" s="842"/>
      <c r="CS83" s="842"/>
      <c r="CT83" s="842"/>
      <c r="CU83" s="842"/>
      <c r="CV83" s="842"/>
    </row>
    <row r="84" spans="1:100" ht="13.5" customHeight="1" hidden="1">
      <c r="A84" s="832" t="s">
        <v>178</v>
      </c>
      <c r="B84" s="832"/>
      <c r="C84" s="832"/>
      <c r="D84" s="832"/>
      <c r="E84" s="832"/>
      <c r="F84" s="832"/>
      <c r="G84" s="832"/>
      <c r="H84" s="832"/>
      <c r="I84" s="832"/>
      <c r="J84" s="832"/>
      <c r="K84" s="832"/>
      <c r="L84" s="832"/>
      <c r="M84" s="832"/>
      <c r="N84" s="832"/>
      <c r="O84" s="832"/>
      <c r="P84" s="832"/>
      <c r="Q84" s="832"/>
      <c r="R84" s="832"/>
      <c r="S84" s="832"/>
      <c r="T84" s="832"/>
      <c r="U84" s="832"/>
      <c r="V84" s="828"/>
      <c r="W84" s="828"/>
      <c r="X84" s="828"/>
      <c r="Y84" s="828"/>
      <c r="Z84" s="828"/>
      <c r="AA84" s="828" t="s">
        <v>348</v>
      </c>
      <c r="AB84" s="828"/>
      <c r="AC84" s="828"/>
      <c r="AD84" s="828"/>
      <c r="AE84" s="828"/>
      <c r="AF84" s="828"/>
      <c r="AG84" s="828"/>
      <c r="AH84" s="828"/>
      <c r="AI84" s="828"/>
      <c r="AJ84" s="828" t="s">
        <v>366</v>
      </c>
      <c r="AK84" s="828"/>
      <c r="AL84" s="828"/>
      <c r="AM84" s="828"/>
      <c r="AN84" s="828"/>
      <c r="AO84" s="828"/>
      <c r="AP84" s="828"/>
      <c r="AQ84" s="828"/>
      <c r="AR84" s="828"/>
      <c r="AS84" s="828" t="s">
        <v>368</v>
      </c>
      <c r="AT84" s="828"/>
      <c r="AU84" s="828"/>
      <c r="AV84" s="828"/>
      <c r="AW84" s="828"/>
      <c r="AX84" s="828"/>
      <c r="AY84" s="828"/>
      <c r="AZ84" s="828"/>
      <c r="BA84" s="828"/>
      <c r="BB84" s="828"/>
      <c r="BC84" s="828" t="s">
        <v>179</v>
      </c>
      <c r="BD84" s="828"/>
      <c r="BE84" s="828"/>
      <c r="BF84" s="828"/>
      <c r="BG84" s="828"/>
      <c r="BH84" s="828"/>
      <c r="BI84" s="828"/>
      <c r="BJ84" s="828"/>
      <c r="BK84" s="828"/>
      <c r="BL84" s="828"/>
      <c r="BM84" s="828"/>
      <c r="BN84" s="828"/>
      <c r="BO84" s="828"/>
      <c r="BP84" s="828"/>
      <c r="BQ84" s="828"/>
      <c r="BR84" s="828"/>
      <c r="BS84" s="828"/>
      <c r="BT84" s="828"/>
      <c r="BU84" s="828"/>
      <c r="BV84" s="829">
        <f>BV85</f>
        <v>0</v>
      </c>
      <c r="BW84" s="829"/>
      <c r="BX84" s="829"/>
      <c r="BY84" s="829"/>
      <c r="BZ84" s="829"/>
      <c r="CA84" s="829"/>
      <c r="CB84" s="829"/>
      <c r="CC84" s="829"/>
      <c r="CD84" s="829"/>
      <c r="CE84" s="829"/>
      <c r="CF84" s="829"/>
      <c r="CG84" s="829"/>
      <c r="CH84" s="829"/>
      <c r="CI84" s="829"/>
      <c r="CJ84" s="829"/>
      <c r="CK84" s="829"/>
      <c r="CL84" s="829"/>
      <c r="CM84" s="829"/>
      <c r="CN84" s="839"/>
      <c r="CO84" s="840"/>
      <c r="CP84" s="840"/>
      <c r="CQ84" s="840"/>
      <c r="CR84" s="840"/>
      <c r="CS84" s="840"/>
      <c r="CT84" s="840"/>
      <c r="CU84" s="840"/>
      <c r="CV84" s="841"/>
    </row>
    <row r="85" spans="1:100" ht="13.5" customHeight="1" hidden="1">
      <c r="A85" s="832" t="s">
        <v>178</v>
      </c>
      <c r="B85" s="832"/>
      <c r="C85" s="832"/>
      <c r="D85" s="832"/>
      <c r="E85" s="832"/>
      <c r="F85" s="832"/>
      <c r="G85" s="832"/>
      <c r="H85" s="832"/>
      <c r="I85" s="832"/>
      <c r="J85" s="832"/>
      <c r="K85" s="832"/>
      <c r="L85" s="832"/>
      <c r="M85" s="832"/>
      <c r="N85" s="832"/>
      <c r="O85" s="832"/>
      <c r="P85" s="832"/>
      <c r="Q85" s="832"/>
      <c r="R85" s="832"/>
      <c r="S85" s="832"/>
      <c r="T85" s="832"/>
      <c r="U85" s="832"/>
      <c r="V85" s="828"/>
      <c r="W85" s="828"/>
      <c r="X85" s="828"/>
      <c r="Y85" s="828"/>
      <c r="Z85" s="828"/>
      <c r="AA85" s="828" t="s">
        <v>348</v>
      </c>
      <c r="AB85" s="828"/>
      <c r="AC85" s="828"/>
      <c r="AD85" s="828"/>
      <c r="AE85" s="828"/>
      <c r="AF85" s="828"/>
      <c r="AG85" s="828"/>
      <c r="AH85" s="828"/>
      <c r="AI85" s="828"/>
      <c r="AJ85" s="828" t="s">
        <v>366</v>
      </c>
      <c r="AK85" s="828"/>
      <c r="AL85" s="828"/>
      <c r="AM85" s="828"/>
      <c r="AN85" s="828"/>
      <c r="AO85" s="828"/>
      <c r="AP85" s="828"/>
      <c r="AQ85" s="828"/>
      <c r="AR85" s="828"/>
      <c r="AS85" s="828" t="s">
        <v>368</v>
      </c>
      <c r="AT85" s="828"/>
      <c r="AU85" s="828"/>
      <c r="AV85" s="828"/>
      <c r="AW85" s="828"/>
      <c r="AX85" s="828"/>
      <c r="AY85" s="828"/>
      <c r="AZ85" s="828"/>
      <c r="BA85" s="828"/>
      <c r="BB85" s="828"/>
      <c r="BC85" s="828" t="s">
        <v>179</v>
      </c>
      <c r="BD85" s="828"/>
      <c r="BE85" s="828"/>
      <c r="BF85" s="828"/>
      <c r="BG85" s="828"/>
      <c r="BH85" s="828"/>
      <c r="BI85" s="828"/>
      <c r="BJ85" s="828"/>
      <c r="BK85" s="828"/>
      <c r="BL85" s="828" t="s">
        <v>388</v>
      </c>
      <c r="BM85" s="828"/>
      <c r="BN85" s="828"/>
      <c r="BO85" s="828"/>
      <c r="BP85" s="828"/>
      <c r="BQ85" s="828"/>
      <c r="BR85" s="828"/>
      <c r="BS85" s="828"/>
      <c r="BT85" s="828"/>
      <c r="BU85" s="828"/>
      <c r="BV85" s="829">
        <f>'[1]КВР 800'!G17</f>
        <v>0</v>
      </c>
      <c r="BW85" s="829"/>
      <c r="BX85" s="829"/>
      <c r="BY85" s="829"/>
      <c r="BZ85" s="829"/>
      <c r="CA85" s="829"/>
      <c r="CB85" s="829"/>
      <c r="CC85" s="829"/>
      <c r="CD85" s="829"/>
      <c r="CE85" s="829"/>
      <c r="CF85" s="829"/>
      <c r="CG85" s="829"/>
      <c r="CH85" s="829"/>
      <c r="CI85" s="829"/>
      <c r="CJ85" s="829"/>
      <c r="CK85" s="829"/>
      <c r="CL85" s="829"/>
      <c r="CM85" s="829"/>
      <c r="CN85" s="839"/>
      <c r="CO85" s="840"/>
      <c r="CP85" s="840"/>
      <c r="CQ85" s="840"/>
      <c r="CR85" s="840"/>
      <c r="CS85" s="840"/>
      <c r="CT85" s="840"/>
      <c r="CU85" s="840"/>
      <c r="CV85" s="841"/>
    </row>
    <row r="86" spans="1:100" ht="12.75">
      <c r="A86" s="832" t="s">
        <v>180</v>
      </c>
      <c r="B86" s="832"/>
      <c r="C86" s="832"/>
      <c r="D86" s="832"/>
      <c r="E86" s="832"/>
      <c r="F86" s="832"/>
      <c r="G86" s="832"/>
      <c r="H86" s="832"/>
      <c r="I86" s="832"/>
      <c r="J86" s="832"/>
      <c r="K86" s="832"/>
      <c r="L86" s="832"/>
      <c r="M86" s="832"/>
      <c r="N86" s="832"/>
      <c r="O86" s="832"/>
      <c r="P86" s="832"/>
      <c r="Q86" s="832"/>
      <c r="R86" s="832"/>
      <c r="S86" s="832"/>
      <c r="T86" s="832"/>
      <c r="U86" s="832"/>
      <c r="V86" s="828"/>
      <c r="W86" s="828"/>
      <c r="X86" s="828"/>
      <c r="Y86" s="828"/>
      <c r="Z86" s="828"/>
      <c r="AA86" s="828" t="s">
        <v>348</v>
      </c>
      <c r="AB86" s="828"/>
      <c r="AC86" s="828"/>
      <c r="AD86" s="828"/>
      <c r="AE86" s="828"/>
      <c r="AF86" s="828"/>
      <c r="AG86" s="828"/>
      <c r="AH86" s="828"/>
      <c r="AI86" s="828"/>
      <c r="AJ86" s="828" t="s">
        <v>366</v>
      </c>
      <c r="AK86" s="828"/>
      <c r="AL86" s="828"/>
      <c r="AM86" s="828"/>
      <c r="AN86" s="828"/>
      <c r="AO86" s="828"/>
      <c r="AP86" s="828"/>
      <c r="AQ86" s="828"/>
      <c r="AR86" s="828"/>
      <c r="AS86" s="828" t="s">
        <v>368</v>
      </c>
      <c r="AT86" s="828"/>
      <c r="AU86" s="828"/>
      <c r="AV86" s="828"/>
      <c r="AW86" s="828"/>
      <c r="AX86" s="828"/>
      <c r="AY86" s="828"/>
      <c r="AZ86" s="828"/>
      <c r="BA86" s="828"/>
      <c r="BB86" s="828"/>
      <c r="BC86" s="828" t="s">
        <v>181</v>
      </c>
      <c r="BD86" s="828"/>
      <c r="BE86" s="828"/>
      <c r="BF86" s="828"/>
      <c r="BG86" s="828"/>
      <c r="BH86" s="828"/>
      <c r="BI86" s="828"/>
      <c r="BJ86" s="828"/>
      <c r="BK86" s="828"/>
      <c r="BL86" s="828"/>
      <c r="BM86" s="828"/>
      <c r="BN86" s="828"/>
      <c r="BO86" s="828"/>
      <c r="BP86" s="828"/>
      <c r="BQ86" s="828"/>
      <c r="BR86" s="828"/>
      <c r="BS86" s="828"/>
      <c r="BT86" s="828"/>
      <c r="BU86" s="828"/>
      <c r="BV86" s="829">
        <f>BV87+BV88</f>
        <v>1000</v>
      </c>
      <c r="BW86" s="829"/>
      <c r="BX86" s="829"/>
      <c r="BY86" s="829"/>
      <c r="BZ86" s="829"/>
      <c r="CA86" s="829"/>
      <c r="CB86" s="829"/>
      <c r="CC86" s="829"/>
      <c r="CD86" s="829"/>
      <c r="CE86" s="829">
        <f>CE87+CE88</f>
        <v>1000</v>
      </c>
      <c r="CF86" s="829"/>
      <c r="CG86" s="829"/>
      <c r="CH86" s="829"/>
      <c r="CI86" s="829"/>
      <c r="CJ86" s="829"/>
      <c r="CK86" s="829"/>
      <c r="CL86" s="829"/>
      <c r="CM86" s="829"/>
      <c r="CN86" s="842">
        <f>CN87+CN88</f>
        <v>1000</v>
      </c>
      <c r="CO86" s="842"/>
      <c r="CP86" s="842"/>
      <c r="CQ86" s="842"/>
      <c r="CR86" s="842"/>
      <c r="CS86" s="842"/>
      <c r="CT86" s="842"/>
      <c r="CU86" s="842"/>
      <c r="CV86" s="842"/>
    </row>
    <row r="87" spans="1:100" ht="12.75">
      <c r="A87" s="832" t="s">
        <v>180</v>
      </c>
      <c r="B87" s="832"/>
      <c r="C87" s="832"/>
      <c r="D87" s="832"/>
      <c r="E87" s="832"/>
      <c r="F87" s="832"/>
      <c r="G87" s="832"/>
      <c r="H87" s="832"/>
      <c r="I87" s="832"/>
      <c r="J87" s="832"/>
      <c r="K87" s="832"/>
      <c r="L87" s="832"/>
      <c r="M87" s="832"/>
      <c r="N87" s="832"/>
      <c r="O87" s="832"/>
      <c r="P87" s="832"/>
      <c r="Q87" s="832"/>
      <c r="R87" s="832"/>
      <c r="S87" s="832"/>
      <c r="T87" s="832"/>
      <c r="U87" s="832"/>
      <c r="V87" s="828"/>
      <c r="W87" s="828"/>
      <c r="X87" s="828"/>
      <c r="Y87" s="828"/>
      <c r="Z87" s="828"/>
      <c r="AA87" s="828" t="s">
        <v>348</v>
      </c>
      <c r="AB87" s="828"/>
      <c r="AC87" s="828"/>
      <c r="AD87" s="828"/>
      <c r="AE87" s="828"/>
      <c r="AF87" s="828"/>
      <c r="AG87" s="828"/>
      <c r="AH87" s="828"/>
      <c r="AI87" s="828"/>
      <c r="AJ87" s="828" t="s">
        <v>366</v>
      </c>
      <c r="AK87" s="828"/>
      <c r="AL87" s="828"/>
      <c r="AM87" s="828"/>
      <c r="AN87" s="828"/>
      <c r="AO87" s="828"/>
      <c r="AP87" s="828"/>
      <c r="AQ87" s="828"/>
      <c r="AR87" s="828"/>
      <c r="AS87" s="828" t="s">
        <v>368</v>
      </c>
      <c r="AT87" s="828"/>
      <c r="AU87" s="828"/>
      <c r="AV87" s="828"/>
      <c r="AW87" s="828"/>
      <c r="AX87" s="828"/>
      <c r="AY87" s="828"/>
      <c r="AZ87" s="828"/>
      <c r="BA87" s="828"/>
      <c r="BB87" s="828"/>
      <c r="BC87" s="828" t="s">
        <v>181</v>
      </c>
      <c r="BD87" s="828"/>
      <c r="BE87" s="828"/>
      <c r="BF87" s="828"/>
      <c r="BG87" s="828"/>
      <c r="BH87" s="828"/>
      <c r="BI87" s="828"/>
      <c r="BJ87" s="828"/>
      <c r="BK87" s="828"/>
      <c r="BL87" s="828" t="s">
        <v>389</v>
      </c>
      <c r="BM87" s="828"/>
      <c r="BN87" s="828"/>
      <c r="BO87" s="828"/>
      <c r="BP87" s="828"/>
      <c r="BQ87" s="828"/>
      <c r="BR87" s="828"/>
      <c r="BS87" s="828"/>
      <c r="BT87" s="828"/>
      <c r="BU87" s="828"/>
      <c r="BV87" s="829">
        <f>'КВР 800'!G36</f>
        <v>790</v>
      </c>
      <c r="BW87" s="829"/>
      <c r="BX87" s="829"/>
      <c r="BY87" s="829"/>
      <c r="BZ87" s="829"/>
      <c r="CA87" s="829"/>
      <c r="CB87" s="829"/>
      <c r="CC87" s="829"/>
      <c r="CD87" s="829"/>
      <c r="CE87" s="829">
        <v>1000</v>
      </c>
      <c r="CF87" s="829"/>
      <c r="CG87" s="829"/>
      <c r="CH87" s="829"/>
      <c r="CI87" s="829"/>
      <c r="CJ87" s="829"/>
      <c r="CK87" s="829"/>
      <c r="CL87" s="829"/>
      <c r="CM87" s="829"/>
      <c r="CN87" s="839">
        <v>1000</v>
      </c>
      <c r="CO87" s="840"/>
      <c r="CP87" s="840"/>
      <c r="CQ87" s="840"/>
      <c r="CR87" s="840"/>
      <c r="CS87" s="840"/>
      <c r="CT87" s="840"/>
      <c r="CU87" s="840"/>
      <c r="CV87" s="841"/>
    </row>
    <row r="88" spans="1:100" ht="13.5" customHeight="1">
      <c r="A88" s="832" t="s">
        <v>224</v>
      </c>
      <c r="B88" s="832"/>
      <c r="C88" s="832"/>
      <c r="D88" s="832"/>
      <c r="E88" s="832"/>
      <c r="F88" s="832"/>
      <c r="G88" s="832"/>
      <c r="H88" s="832"/>
      <c r="I88" s="832"/>
      <c r="J88" s="832"/>
      <c r="K88" s="832"/>
      <c r="L88" s="832"/>
      <c r="M88" s="832"/>
      <c r="N88" s="832"/>
      <c r="O88" s="832"/>
      <c r="P88" s="832"/>
      <c r="Q88" s="832"/>
      <c r="R88" s="832"/>
      <c r="S88" s="832"/>
      <c r="T88" s="832"/>
      <c r="U88" s="832"/>
      <c r="V88" s="828"/>
      <c r="W88" s="828"/>
      <c r="X88" s="828"/>
      <c r="Y88" s="828"/>
      <c r="Z88" s="828"/>
      <c r="AA88" s="828" t="s">
        <v>348</v>
      </c>
      <c r="AB88" s="828"/>
      <c r="AC88" s="828"/>
      <c r="AD88" s="828"/>
      <c r="AE88" s="828"/>
      <c r="AF88" s="828"/>
      <c r="AG88" s="828"/>
      <c r="AH88" s="828"/>
      <c r="AI88" s="828"/>
      <c r="AJ88" s="828" t="s">
        <v>366</v>
      </c>
      <c r="AK88" s="828"/>
      <c r="AL88" s="828"/>
      <c r="AM88" s="828"/>
      <c r="AN88" s="828"/>
      <c r="AO88" s="828"/>
      <c r="AP88" s="828"/>
      <c r="AQ88" s="828"/>
      <c r="AR88" s="828"/>
      <c r="AS88" s="828" t="s">
        <v>368</v>
      </c>
      <c r="AT88" s="828"/>
      <c r="AU88" s="828"/>
      <c r="AV88" s="828"/>
      <c r="AW88" s="828"/>
      <c r="AX88" s="828"/>
      <c r="AY88" s="828"/>
      <c r="AZ88" s="828"/>
      <c r="BA88" s="828"/>
      <c r="BB88" s="828"/>
      <c r="BC88" s="828" t="s">
        <v>181</v>
      </c>
      <c r="BD88" s="828"/>
      <c r="BE88" s="828"/>
      <c r="BF88" s="828"/>
      <c r="BG88" s="828"/>
      <c r="BH88" s="828"/>
      <c r="BI88" s="828"/>
      <c r="BJ88" s="828"/>
      <c r="BK88" s="828"/>
      <c r="BL88" s="828" t="s">
        <v>383</v>
      </c>
      <c r="BM88" s="828"/>
      <c r="BN88" s="828"/>
      <c r="BO88" s="828"/>
      <c r="BP88" s="828"/>
      <c r="BQ88" s="828"/>
      <c r="BR88" s="828"/>
      <c r="BS88" s="828"/>
      <c r="BT88" s="828"/>
      <c r="BU88" s="828"/>
      <c r="BV88" s="829">
        <f>'КВР 800'!G63</f>
        <v>210</v>
      </c>
      <c r="BW88" s="829"/>
      <c r="BX88" s="829"/>
      <c r="BY88" s="829"/>
      <c r="BZ88" s="829"/>
      <c r="CA88" s="829"/>
      <c r="CB88" s="829"/>
      <c r="CC88" s="829"/>
      <c r="CD88" s="829"/>
      <c r="CE88" s="829">
        <v>0</v>
      </c>
      <c r="CF88" s="829"/>
      <c r="CG88" s="829"/>
      <c r="CH88" s="829"/>
      <c r="CI88" s="829"/>
      <c r="CJ88" s="829"/>
      <c r="CK88" s="829"/>
      <c r="CL88" s="829"/>
      <c r="CM88" s="829"/>
      <c r="CN88" s="839">
        <v>0</v>
      </c>
      <c r="CO88" s="840"/>
      <c r="CP88" s="840"/>
      <c r="CQ88" s="840"/>
      <c r="CR88" s="840"/>
      <c r="CS88" s="840"/>
      <c r="CT88" s="840"/>
      <c r="CU88" s="840"/>
      <c r="CV88" s="841"/>
    </row>
    <row r="89" spans="1:100" ht="13.5" customHeight="1" hidden="1">
      <c r="A89" s="834" t="s">
        <v>390</v>
      </c>
      <c r="B89" s="834"/>
      <c r="C89" s="834"/>
      <c r="D89" s="834"/>
      <c r="E89" s="834"/>
      <c r="F89" s="834"/>
      <c r="G89" s="834"/>
      <c r="H89" s="834"/>
      <c r="I89" s="834"/>
      <c r="J89" s="834"/>
      <c r="K89" s="834"/>
      <c r="L89" s="834"/>
      <c r="M89" s="834"/>
      <c r="N89" s="834"/>
      <c r="O89" s="834"/>
      <c r="P89" s="834"/>
      <c r="Q89" s="834"/>
      <c r="R89" s="834"/>
      <c r="S89" s="834"/>
      <c r="T89" s="834"/>
      <c r="U89" s="834"/>
      <c r="V89" s="828"/>
      <c r="W89" s="828"/>
      <c r="X89" s="828"/>
      <c r="Y89" s="828"/>
      <c r="Z89" s="828"/>
      <c r="AA89" s="828" t="s">
        <v>348</v>
      </c>
      <c r="AB89" s="828"/>
      <c r="AC89" s="828"/>
      <c r="AD89" s="828"/>
      <c r="AE89" s="828"/>
      <c r="AF89" s="828"/>
      <c r="AG89" s="828"/>
      <c r="AH89" s="828"/>
      <c r="AI89" s="828"/>
      <c r="AJ89" s="828" t="s">
        <v>366</v>
      </c>
      <c r="AK89" s="828"/>
      <c r="AL89" s="828"/>
      <c r="AM89" s="828"/>
      <c r="AN89" s="828"/>
      <c r="AO89" s="828"/>
      <c r="AP89" s="828"/>
      <c r="AQ89" s="828"/>
      <c r="AR89" s="828"/>
      <c r="AS89" s="828" t="s">
        <v>391</v>
      </c>
      <c r="AT89" s="828"/>
      <c r="AU89" s="828"/>
      <c r="AV89" s="828"/>
      <c r="AW89" s="828"/>
      <c r="AX89" s="828"/>
      <c r="AY89" s="828"/>
      <c r="AZ89" s="828"/>
      <c r="BA89" s="828"/>
      <c r="BB89" s="828"/>
      <c r="BC89" s="828"/>
      <c r="BD89" s="828"/>
      <c r="BE89" s="828"/>
      <c r="BF89" s="828"/>
      <c r="BG89" s="828"/>
      <c r="BH89" s="828"/>
      <c r="BI89" s="828"/>
      <c r="BJ89" s="828"/>
      <c r="BK89" s="828"/>
      <c r="BL89" s="828"/>
      <c r="BM89" s="828"/>
      <c r="BN89" s="828"/>
      <c r="BO89" s="828"/>
      <c r="BP89" s="828"/>
      <c r="BQ89" s="828"/>
      <c r="BR89" s="828"/>
      <c r="BS89" s="828"/>
      <c r="BT89" s="828"/>
      <c r="BU89" s="828"/>
      <c r="BV89" s="829">
        <f>BV90+BV91</f>
        <v>0</v>
      </c>
      <c r="BW89" s="829"/>
      <c r="BX89" s="829"/>
      <c r="BY89" s="829"/>
      <c r="BZ89" s="829"/>
      <c r="CA89" s="829"/>
      <c r="CB89" s="829"/>
      <c r="CC89" s="829"/>
      <c r="CD89" s="829"/>
      <c r="CE89" s="829"/>
      <c r="CF89" s="829"/>
      <c r="CG89" s="829"/>
      <c r="CH89" s="829"/>
      <c r="CI89" s="829"/>
      <c r="CJ89" s="829"/>
      <c r="CK89" s="829"/>
      <c r="CL89" s="829"/>
      <c r="CM89" s="829"/>
      <c r="CN89" s="839"/>
      <c r="CO89" s="840"/>
      <c r="CP89" s="840"/>
      <c r="CQ89" s="840"/>
      <c r="CR89" s="840"/>
      <c r="CS89" s="840"/>
      <c r="CT89" s="840"/>
      <c r="CU89" s="840"/>
      <c r="CV89" s="841"/>
    </row>
    <row r="90" spans="1:100" ht="13.5" customHeight="1" hidden="1">
      <c r="A90" s="834" t="s">
        <v>356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28"/>
      <c r="W90" s="828"/>
      <c r="X90" s="828"/>
      <c r="Y90" s="828"/>
      <c r="Z90" s="828"/>
      <c r="AA90" s="828" t="s">
        <v>348</v>
      </c>
      <c r="AB90" s="828"/>
      <c r="AC90" s="828"/>
      <c r="AD90" s="828"/>
      <c r="AE90" s="828"/>
      <c r="AF90" s="828"/>
      <c r="AG90" s="828"/>
      <c r="AH90" s="828"/>
      <c r="AI90" s="828"/>
      <c r="AJ90" s="828" t="s">
        <v>366</v>
      </c>
      <c r="AK90" s="828"/>
      <c r="AL90" s="828"/>
      <c r="AM90" s="828"/>
      <c r="AN90" s="828"/>
      <c r="AO90" s="828"/>
      <c r="AP90" s="828"/>
      <c r="AQ90" s="828"/>
      <c r="AR90" s="828"/>
      <c r="AS90" s="828" t="s">
        <v>391</v>
      </c>
      <c r="AT90" s="828"/>
      <c r="AU90" s="828"/>
      <c r="AV90" s="828"/>
      <c r="AW90" s="828"/>
      <c r="AX90" s="828"/>
      <c r="AY90" s="828"/>
      <c r="AZ90" s="828"/>
      <c r="BA90" s="828"/>
      <c r="BB90" s="828"/>
      <c r="BC90" s="828" t="s">
        <v>357</v>
      </c>
      <c r="BD90" s="828"/>
      <c r="BE90" s="828"/>
      <c r="BF90" s="828"/>
      <c r="BG90" s="828"/>
      <c r="BH90" s="828"/>
      <c r="BI90" s="828"/>
      <c r="BJ90" s="828"/>
      <c r="BK90" s="828"/>
      <c r="BL90" s="828" t="s">
        <v>358</v>
      </c>
      <c r="BM90" s="828"/>
      <c r="BN90" s="828"/>
      <c r="BO90" s="828"/>
      <c r="BP90" s="828"/>
      <c r="BQ90" s="828"/>
      <c r="BR90" s="828"/>
      <c r="BS90" s="828"/>
      <c r="BT90" s="828"/>
      <c r="BU90" s="828"/>
      <c r="BV90" s="829">
        <v>0</v>
      </c>
      <c r="BW90" s="829"/>
      <c r="BX90" s="829"/>
      <c r="BY90" s="829"/>
      <c r="BZ90" s="829"/>
      <c r="CA90" s="829"/>
      <c r="CB90" s="829"/>
      <c r="CC90" s="829"/>
      <c r="CD90" s="829"/>
      <c r="CE90" s="829"/>
      <c r="CF90" s="829"/>
      <c r="CG90" s="829"/>
      <c r="CH90" s="829"/>
      <c r="CI90" s="829"/>
      <c r="CJ90" s="829"/>
      <c r="CK90" s="829"/>
      <c r="CL90" s="829"/>
      <c r="CM90" s="829"/>
      <c r="CN90" s="839"/>
      <c r="CO90" s="840"/>
      <c r="CP90" s="840"/>
      <c r="CQ90" s="840"/>
      <c r="CR90" s="840"/>
      <c r="CS90" s="840"/>
      <c r="CT90" s="840"/>
      <c r="CU90" s="840"/>
      <c r="CV90" s="841"/>
    </row>
    <row r="91" spans="1:100" ht="13.5" customHeight="1" hidden="1">
      <c r="A91" s="834" t="s">
        <v>362</v>
      </c>
      <c r="B91" s="834"/>
      <c r="C91" s="834"/>
      <c r="D91" s="834"/>
      <c r="E91" s="834"/>
      <c r="F91" s="834"/>
      <c r="G91" s="834"/>
      <c r="H91" s="834"/>
      <c r="I91" s="834"/>
      <c r="J91" s="834"/>
      <c r="K91" s="834"/>
      <c r="L91" s="834"/>
      <c r="M91" s="834"/>
      <c r="N91" s="834"/>
      <c r="O91" s="834"/>
      <c r="P91" s="834"/>
      <c r="Q91" s="834"/>
      <c r="R91" s="834"/>
      <c r="S91" s="834"/>
      <c r="T91" s="834"/>
      <c r="U91" s="834"/>
      <c r="V91" s="828"/>
      <c r="W91" s="828"/>
      <c r="X91" s="828"/>
      <c r="Y91" s="828"/>
      <c r="Z91" s="828"/>
      <c r="AA91" s="828" t="s">
        <v>348</v>
      </c>
      <c r="AB91" s="828"/>
      <c r="AC91" s="828"/>
      <c r="AD91" s="828"/>
      <c r="AE91" s="828"/>
      <c r="AF91" s="828"/>
      <c r="AG91" s="828"/>
      <c r="AH91" s="828"/>
      <c r="AI91" s="828"/>
      <c r="AJ91" s="828" t="s">
        <v>366</v>
      </c>
      <c r="AK91" s="828"/>
      <c r="AL91" s="828"/>
      <c r="AM91" s="828"/>
      <c r="AN91" s="828"/>
      <c r="AO91" s="828"/>
      <c r="AP91" s="828"/>
      <c r="AQ91" s="828"/>
      <c r="AR91" s="828"/>
      <c r="AS91" s="828" t="s">
        <v>391</v>
      </c>
      <c r="AT91" s="828"/>
      <c r="AU91" s="828"/>
      <c r="AV91" s="828"/>
      <c r="AW91" s="828"/>
      <c r="AX91" s="828"/>
      <c r="AY91" s="828"/>
      <c r="AZ91" s="828"/>
      <c r="BA91" s="828"/>
      <c r="BB91" s="828"/>
      <c r="BC91" s="828" t="s">
        <v>363</v>
      </c>
      <c r="BD91" s="828"/>
      <c r="BE91" s="828"/>
      <c r="BF91" s="828"/>
      <c r="BG91" s="828"/>
      <c r="BH91" s="828"/>
      <c r="BI91" s="828"/>
      <c r="BJ91" s="828"/>
      <c r="BK91" s="828"/>
      <c r="BL91" s="828" t="s">
        <v>364</v>
      </c>
      <c r="BM91" s="828"/>
      <c r="BN91" s="828"/>
      <c r="BO91" s="828"/>
      <c r="BP91" s="828"/>
      <c r="BQ91" s="828"/>
      <c r="BR91" s="828"/>
      <c r="BS91" s="828"/>
      <c r="BT91" s="828"/>
      <c r="BU91" s="828"/>
      <c r="BV91" s="829">
        <v>0</v>
      </c>
      <c r="BW91" s="829"/>
      <c r="BX91" s="829"/>
      <c r="BY91" s="829"/>
      <c r="BZ91" s="829"/>
      <c r="CA91" s="829"/>
      <c r="CB91" s="829"/>
      <c r="CC91" s="829"/>
      <c r="CD91" s="829"/>
      <c r="CE91" s="829"/>
      <c r="CF91" s="829"/>
      <c r="CG91" s="829"/>
      <c r="CH91" s="829"/>
      <c r="CI91" s="829"/>
      <c r="CJ91" s="829"/>
      <c r="CK91" s="829"/>
      <c r="CL91" s="829"/>
      <c r="CM91" s="829"/>
      <c r="CN91" s="839"/>
      <c r="CO91" s="840"/>
      <c r="CP91" s="840"/>
      <c r="CQ91" s="840"/>
      <c r="CR91" s="840"/>
      <c r="CS91" s="840"/>
      <c r="CT91" s="840"/>
      <c r="CU91" s="840"/>
      <c r="CV91" s="841"/>
    </row>
    <row r="92" spans="1:256" ht="25.5" customHeight="1" hidden="1">
      <c r="A92" s="860" t="s">
        <v>661</v>
      </c>
      <c r="B92" s="860"/>
      <c r="C92" s="860"/>
      <c r="D92" s="860"/>
      <c r="E92" s="860"/>
      <c r="F92" s="860"/>
      <c r="G92" s="860"/>
      <c r="H92" s="860"/>
      <c r="I92" s="860"/>
      <c r="J92" s="860"/>
      <c r="K92" s="860"/>
      <c r="L92" s="860"/>
      <c r="M92" s="860"/>
      <c r="N92" s="860"/>
      <c r="O92" s="860"/>
      <c r="P92" s="860"/>
      <c r="Q92" s="860"/>
      <c r="R92" s="860"/>
      <c r="S92" s="860"/>
      <c r="T92" s="860"/>
      <c r="U92" s="860"/>
      <c r="V92" s="856"/>
      <c r="W92" s="856"/>
      <c r="X92" s="856"/>
      <c r="Y92" s="856"/>
      <c r="Z92" s="856"/>
      <c r="AA92" s="855" t="s">
        <v>348</v>
      </c>
      <c r="AB92" s="855"/>
      <c r="AC92" s="855"/>
      <c r="AD92" s="855"/>
      <c r="AE92" s="855"/>
      <c r="AF92" s="855"/>
      <c r="AG92" s="855"/>
      <c r="AH92" s="855"/>
      <c r="AI92" s="855"/>
      <c r="AJ92" s="855" t="s">
        <v>662</v>
      </c>
      <c r="AK92" s="855"/>
      <c r="AL92" s="855"/>
      <c r="AM92" s="855"/>
      <c r="AN92" s="855"/>
      <c r="AO92" s="855"/>
      <c r="AP92" s="855"/>
      <c r="AQ92" s="855"/>
      <c r="AR92" s="855"/>
      <c r="AS92" s="856"/>
      <c r="AT92" s="856"/>
      <c r="AU92" s="856"/>
      <c r="AV92" s="856"/>
      <c r="AW92" s="856"/>
      <c r="AX92" s="856"/>
      <c r="AY92" s="856"/>
      <c r="AZ92" s="856"/>
      <c r="BA92" s="856"/>
      <c r="BB92" s="856"/>
      <c r="BC92" s="856"/>
      <c r="BD92" s="856"/>
      <c r="BE92" s="856"/>
      <c r="BF92" s="856"/>
      <c r="BG92" s="856"/>
      <c r="BH92" s="856"/>
      <c r="BI92" s="856"/>
      <c r="BJ92" s="856"/>
      <c r="BK92" s="856"/>
      <c r="BL92" s="856"/>
      <c r="BM92" s="856"/>
      <c r="BN92" s="856"/>
      <c r="BO92" s="856"/>
      <c r="BP92" s="856"/>
      <c r="BQ92" s="856"/>
      <c r="BR92" s="856"/>
      <c r="BS92" s="856"/>
      <c r="BT92" s="856"/>
      <c r="BU92" s="856"/>
      <c r="BV92" s="857">
        <f>BV94</f>
        <v>0</v>
      </c>
      <c r="BW92" s="857"/>
      <c r="BX92" s="857"/>
      <c r="BY92" s="857"/>
      <c r="BZ92" s="857"/>
      <c r="CA92" s="857"/>
      <c r="CB92" s="857"/>
      <c r="CC92" s="857"/>
      <c r="CD92" s="857"/>
      <c r="CE92" s="858"/>
      <c r="CF92" s="858"/>
      <c r="CG92" s="858"/>
      <c r="CH92" s="858"/>
      <c r="CI92" s="858"/>
      <c r="CJ92" s="858"/>
      <c r="CK92" s="858"/>
      <c r="CL92" s="858"/>
      <c r="CM92" s="858"/>
      <c r="CN92" s="839"/>
      <c r="CO92" s="840"/>
      <c r="CP92" s="840"/>
      <c r="CQ92" s="840"/>
      <c r="CR92" s="840"/>
      <c r="CS92" s="840"/>
      <c r="CT92" s="840"/>
      <c r="CU92" s="840"/>
      <c r="CV92" s="841"/>
      <c r="CW92" s="328"/>
      <c r="CX92" s="328"/>
      <c r="CY92" s="328"/>
      <c r="CZ92" s="328"/>
      <c r="DA92" s="328"/>
      <c r="DB92" s="328"/>
      <c r="DC92" s="328"/>
      <c r="DD92" s="328"/>
      <c r="DE92" s="328"/>
      <c r="DF92" s="328"/>
      <c r="DG92" s="328"/>
      <c r="DH92" s="328"/>
      <c r="DI92" s="328"/>
      <c r="DJ92" s="328"/>
      <c r="DK92" s="328"/>
      <c r="DL92" s="328"/>
      <c r="DM92" s="328"/>
      <c r="DN92" s="328"/>
      <c r="DO92" s="328"/>
      <c r="DP92" s="328"/>
      <c r="DQ92" s="328"/>
      <c r="DR92" s="328"/>
      <c r="DS92" s="328"/>
      <c r="DT92" s="328"/>
      <c r="DU92" s="328"/>
      <c r="DV92" s="328"/>
      <c r="DW92" s="328"/>
      <c r="DX92" s="328"/>
      <c r="DY92" s="328"/>
      <c r="DZ92" s="328"/>
      <c r="EA92" s="328"/>
      <c r="EB92" s="328"/>
      <c r="EC92" s="328"/>
      <c r="ED92" s="328"/>
      <c r="EE92" s="328"/>
      <c r="EF92" s="328"/>
      <c r="EG92" s="328"/>
      <c r="EH92" s="328"/>
      <c r="EI92" s="328"/>
      <c r="EJ92" s="328"/>
      <c r="EK92" s="328"/>
      <c r="EL92" s="328"/>
      <c r="EM92" s="328"/>
      <c r="EN92" s="328"/>
      <c r="EO92" s="328"/>
      <c r="EP92" s="328"/>
      <c r="EQ92" s="328"/>
      <c r="ER92" s="328"/>
      <c r="ES92" s="328"/>
      <c r="ET92" s="328"/>
      <c r="EU92" s="328"/>
      <c r="EV92" s="328"/>
      <c r="EW92" s="328"/>
      <c r="EX92" s="328"/>
      <c r="EY92" s="328"/>
      <c r="EZ92" s="328"/>
      <c r="FA92" s="328"/>
      <c r="FB92" s="328"/>
      <c r="FC92" s="328"/>
      <c r="FD92" s="328"/>
      <c r="FE92" s="328"/>
      <c r="FF92" s="328"/>
      <c r="FG92" s="328"/>
      <c r="FH92" s="328"/>
      <c r="FI92" s="328"/>
      <c r="FJ92" s="328"/>
      <c r="FK92" s="328"/>
      <c r="FL92" s="328"/>
      <c r="FM92" s="328"/>
      <c r="FN92" s="328"/>
      <c r="FO92" s="328"/>
      <c r="FP92" s="328"/>
      <c r="FQ92" s="328"/>
      <c r="FR92" s="328"/>
      <c r="FS92" s="328"/>
      <c r="FT92" s="328"/>
      <c r="FU92" s="328"/>
      <c r="FV92" s="328"/>
      <c r="FW92" s="328"/>
      <c r="FX92" s="328"/>
      <c r="FY92" s="328"/>
      <c r="FZ92" s="328"/>
      <c r="GA92" s="328"/>
      <c r="GB92" s="328"/>
      <c r="GC92" s="328"/>
      <c r="GD92" s="328"/>
      <c r="GE92" s="328"/>
      <c r="GF92" s="328"/>
      <c r="GG92" s="328"/>
      <c r="GH92" s="328"/>
      <c r="GI92" s="328"/>
      <c r="GJ92" s="328"/>
      <c r="GK92" s="328"/>
      <c r="GL92" s="328"/>
      <c r="GM92" s="328"/>
      <c r="GN92" s="328"/>
      <c r="GO92" s="328"/>
      <c r="GP92" s="328"/>
      <c r="GQ92" s="328"/>
      <c r="GR92" s="328"/>
      <c r="GS92" s="328"/>
      <c r="GT92" s="328"/>
      <c r="GU92" s="328"/>
      <c r="GV92" s="328"/>
      <c r="GW92" s="328"/>
      <c r="GX92" s="328"/>
      <c r="GY92" s="328"/>
      <c r="GZ92" s="328"/>
      <c r="HA92" s="328"/>
      <c r="HB92" s="328"/>
      <c r="HC92" s="328"/>
      <c r="HD92" s="328"/>
      <c r="HE92" s="328"/>
      <c r="HF92" s="328"/>
      <c r="HG92" s="328"/>
      <c r="HH92" s="328"/>
      <c r="HI92" s="328"/>
      <c r="HJ92" s="328"/>
      <c r="HK92" s="328"/>
      <c r="HL92" s="328"/>
      <c r="HM92" s="328"/>
      <c r="HN92" s="328"/>
      <c r="HO92" s="328"/>
      <c r="HP92" s="328"/>
      <c r="HQ92" s="328"/>
      <c r="HR92" s="328"/>
      <c r="HS92" s="328"/>
      <c r="HT92" s="328"/>
      <c r="HU92" s="328"/>
      <c r="HV92" s="328"/>
      <c r="HW92" s="328"/>
      <c r="HX92" s="328"/>
      <c r="HY92" s="328"/>
      <c r="HZ92" s="328"/>
      <c r="IA92" s="328"/>
      <c r="IB92" s="328"/>
      <c r="IC92" s="328"/>
      <c r="ID92" s="328"/>
      <c r="IE92" s="328"/>
      <c r="IF92" s="328"/>
      <c r="IG92" s="328"/>
      <c r="IH92" s="328"/>
      <c r="II92" s="328"/>
      <c r="IJ92" s="328"/>
      <c r="IK92" s="328"/>
      <c r="IL92" s="328"/>
      <c r="IM92" s="328"/>
      <c r="IN92" s="328"/>
      <c r="IO92" s="328"/>
      <c r="IP92" s="328"/>
      <c r="IQ92" s="328"/>
      <c r="IR92" s="328"/>
      <c r="IS92" s="328"/>
      <c r="IT92" s="328"/>
      <c r="IU92" s="328"/>
      <c r="IV92" s="328"/>
    </row>
    <row r="93" spans="1:100" ht="13.5" customHeight="1" hidden="1">
      <c r="A93" s="859" t="s">
        <v>661</v>
      </c>
      <c r="B93" s="859"/>
      <c r="C93" s="859"/>
      <c r="D93" s="859"/>
      <c r="E93" s="859"/>
      <c r="F93" s="859"/>
      <c r="G93" s="859"/>
      <c r="H93" s="859"/>
      <c r="I93" s="859"/>
      <c r="J93" s="859"/>
      <c r="K93" s="859"/>
      <c r="L93" s="859"/>
      <c r="M93" s="859"/>
      <c r="N93" s="859"/>
      <c r="O93" s="859"/>
      <c r="P93" s="859"/>
      <c r="Q93" s="859"/>
      <c r="R93" s="859"/>
      <c r="S93" s="859"/>
      <c r="T93" s="859"/>
      <c r="U93" s="859"/>
      <c r="V93" s="828"/>
      <c r="W93" s="828"/>
      <c r="X93" s="828"/>
      <c r="Y93" s="828"/>
      <c r="Z93" s="828"/>
      <c r="AA93" s="855" t="s">
        <v>348</v>
      </c>
      <c r="AB93" s="855"/>
      <c r="AC93" s="855"/>
      <c r="AD93" s="855"/>
      <c r="AE93" s="855"/>
      <c r="AF93" s="855"/>
      <c r="AG93" s="855"/>
      <c r="AH93" s="855"/>
      <c r="AI93" s="855"/>
      <c r="AJ93" s="855" t="s">
        <v>662</v>
      </c>
      <c r="AK93" s="855"/>
      <c r="AL93" s="855"/>
      <c r="AM93" s="855"/>
      <c r="AN93" s="855"/>
      <c r="AO93" s="855"/>
      <c r="AP93" s="855"/>
      <c r="AQ93" s="855"/>
      <c r="AR93" s="855"/>
      <c r="AS93" s="828" t="s">
        <v>663</v>
      </c>
      <c r="AT93" s="828"/>
      <c r="AU93" s="828"/>
      <c r="AV93" s="828"/>
      <c r="AW93" s="828"/>
      <c r="AX93" s="828"/>
      <c r="AY93" s="828"/>
      <c r="AZ93" s="828"/>
      <c r="BA93" s="828"/>
      <c r="BB93" s="828"/>
      <c r="BC93" s="828" t="s">
        <v>172</v>
      </c>
      <c r="BD93" s="828"/>
      <c r="BE93" s="828"/>
      <c r="BF93" s="828"/>
      <c r="BG93" s="828"/>
      <c r="BH93" s="828"/>
      <c r="BI93" s="828"/>
      <c r="BJ93" s="828"/>
      <c r="BK93" s="828"/>
      <c r="BL93" s="828"/>
      <c r="BM93" s="828"/>
      <c r="BN93" s="828"/>
      <c r="BO93" s="828"/>
      <c r="BP93" s="828"/>
      <c r="BQ93" s="828"/>
      <c r="BR93" s="828"/>
      <c r="BS93" s="828"/>
      <c r="BT93" s="828"/>
      <c r="BU93" s="828"/>
      <c r="BV93" s="829">
        <f>BV95</f>
        <v>0</v>
      </c>
      <c r="BW93" s="829"/>
      <c r="BX93" s="829"/>
      <c r="BY93" s="829"/>
      <c r="BZ93" s="829"/>
      <c r="CA93" s="829"/>
      <c r="CB93" s="829"/>
      <c r="CC93" s="829"/>
      <c r="CD93" s="829"/>
      <c r="CE93" s="829"/>
      <c r="CF93" s="829"/>
      <c r="CG93" s="829"/>
      <c r="CH93" s="829"/>
      <c r="CI93" s="829"/>
      <c r="CJ93" s="829"/>
      <c r="CK93" s="829"/>
      <c r="CL93" s="829"/>
      <c r="CM93" s="829"/>
      <c r="CN93" s="839"/>
      <c r="CO93" s="840"/>
      <c r="CP93" s="840"/>
      <c r="CQ93" s="840"/>
      <c r="CR93" s="840"/>
      <c r="CS93" s="840"/>
      <c r="CT93" s="840"/>
      <c r="CU93" s="840"/>
      <c r="CV93" s="841"/>
    </row>
    <row r="94" spans="1:100" ht="13.5" customHeight="1" hidden="1">
      <c r="A94" s="832" t="s">
        <v>396</v>
      </c>
      <c r="B94" s="832"/>
      <c r="C94" s="832"/>
      <c r="D94" s="832"/>
      <c r="E94" s="832"/>
      <c r="F94" s="832"/>
      <c r="G94" s="832"/>
      <c r="H94" s="832"/>
      <c r="I94" s="832"/>
      <c r="J94" s="832"/>
      <c r="K94" s="832"/>
      <c r="L94" s="832"/>
      <c r="M94" s="832"/>
      <c r="N94" s="832"/>
      <c r="O94" s="832"/>
      <c r="P94" s="832"/>
      <c r="Q94" s="832"/>
      <c r="R94" s="832"/>
      <c r="S94" s="832"/>
      <c r="T94" s="832"/>
      <c r="U94" s="832"/>
      <c r="V94" s="828"/>
      <c r="W94" s="828"/>
      <c r="X94" s="828"/>
      <c r="Y94" s="828"/>
      <c r="Z94" s="828"/>
      <c r="AA94" s="856" t="s">
        <v>348</v>
      </c>
      <c r="AB94" s="856"/>
      <c r="AC94" s="856"/>
      <c r="AD94" s="856"/>
      <c r="AE94" s="856"/>
      <c r="AF94" s="856"/>
      <c r="AG94" s="856"/>
      <c r="AH94" s="856"/>
      <c r="AI94" s="856"/>
      <c r="AJ94" s="856" t="s">
        <v>662</v>
      </c>
      <c r="AK94" s="856"/>
      <c r="AL94" s="856"/>
      <c r="AM94" s="856"/>
      <c r="AN94" s="856"/>
      <c r="AO94" s="856"/>
      <c r="AP94" s="856"/>
      <c r="AQ94" s="856"/>
      <c r="AR94" s="856"/>
      <c r="AS94" s="828" t="s">
        <v>663</v>
      </c>
      <c r="AT94" s="828"/>
      <c r="AU94" s="828"/>
      <c r="AV94" s="828"/>
      <c r="AW94" s="828"/>
      <c r="AX94" s="828"/>
      <c r="AY94" s="828"/>
      <c r="AZ94" s="828"/>
      <c r="BA94" s="828"/>
      <c r="BB94" s="828"/>
      <c r="BC94" s="828" t="s">
        <v>463</v>
      </c>
      <c r="BD94" s="828"/>
      <c r="BE94" s="828"/>
      <c r="BF94" s="828"/>
      <c r="BG94" s="828"/>
      <c r="BH94" s="828"/>
      <c r="BI94" s="828"/>
      <c r="BJ94" s="828"/>
      <c r="BK94" s="828"/>
      <c r="BL94" s="828"/>
      <c r="BM94" s="828"/>
      <c r="BN94" s="828"/>
      <c r="BO94" s="828"/>
      <c r="BP94" s="828"/>
      <c r="BQ94" s="828"/>
      <c r="BR94" s="828"/>
      <c r="BS94" s="828"/>
      <c r="BT94" s="828"/>
      <c r="BU94" s="828"/>
      <c r="BV94" s="829">
        <f>BV95</f>
        <v>0</v>
      </c>
      <c r="BW94" s="829"/>
      <c r="BX94" s="829"/>
      <c r="BY94" s="829"/>
      <c r="BZ94" s="829"/>
      <c r="CA94" s="829"/>
      <c r="CB94" s="829"/>
      <c r="CC94" s="829"/>
      <c r="CD94" s="829"/>
      <c r="CE94" s="829"/>
      <c r="CF94" s="829"/>
      <c r="CG94" s="829"/>
      <c r="CH94" s="829"/>
      <c r="CI94" s="829"/>
      <c r="CJ94" s="829"/>
      <c r="CK94" s="829"/>
      <c r="CL94" s="829"/>
      <c r="CM94" s="829"/>
      <c r="CN94" s="839"/>
      <c r="CO94" s="840"/>
      <c r="CP94" s="840"/>
      <c r="CQ94" s="840"/>
      <c r="CR94" s="840"/>
      <c r="CS94" s="840"/>
      <c r="CT94" s="840"/>
      <c r="CU94" s="840"/>
      <c r="CV94" s="841"/>
    </row>
    <row r="95" spans="1:100" ht="13.5" customHeight="1" hidden="1">
      <c r="A95" s="832" t="s">
        <v>398</v>
      </c>
      <c r="B95" s="832"/>
      <c r="C95" s="832"/>
      <c r="D95" s="832"/>
      <c r="E95" s="832"/>
      <c r="F95" s="832"/>
      <c r="G95" s="832"/>
      <c r="H95" s="832"/>
      <c r="I95" s="832"/>
      <c r="J95" s="832"/>
      <c r="K95" s="832"/>
      <c r="L95" s="832"/>
      <c r="M95" s="832"/>
      <c r="N95" s="832"/>
      <c r="O95" s="832"/>
      <c r="P95" s="832"/>
      <c r="Q95" s="832"/>
      <c r="R95" s="832"/>
      <c r="S95" s="832"/>
      <c r="T95" s="832"/>
      <c r="U95" s="832"/>
      <c r="V95" s="828"/>
      <c r="W95" s="828"/>
      <c r="X95" s="828"/>
      <c r="Y95" s="828"/>
      <c r="Z95" s="828"/>
      <c r="AA95" s="856" t="s">
        <v>348</v>
      </c>
      <c r="AB95" s="856"/>
      <c r="AC95" s="856"/>
      <c r="AD95" s="856"/>
      <c r="AE95" s="856"/>
      <c r="AF95" s="856"/>
      <c r="AG95" s="856"/>
      <c r="AH95" s="856"/>
      <c r="AI95" s="856"/>
      <c r="AJ95" s="856" t="s">
        <v>662</v>
      </c>
      <c r="AK95" s="856"/>
      <c r="AL95" s="856"/>
      <c r="AM95" s="856"/>
      <c r="AN95" s="856"/>
      <c r="AO95" s="856"/>
      <c r="AP95" s="856"/>
      <c r="AQ95" s="856"/>
      <c r="AR95" s="856"/>
      <c r="AS95" s="828" t="s">
        <v>663</v>
      </c>
      <c r="AT95" s="828"/>
      <c r="AU95" s="828"/>
      <c r="AV95" s="828"/>
      <c r="AW95" s="828"/>
      <c r="AX95" s="828"/>
      <c r="AY95" s="828"/>
      <c r="AZ95" s="828"/>
      <c r="BA95" s="828"/>
      <c r="BB95" s="828"/>
      <c r="BC95" s="828" t="s">
        <v>463</v>
      </c>
      <c r="BD95" s="828"/>
      <c r="BE95" s="828"/>
      <c r="BF95" s="828"/>
      <c r="BG95" s="828"/>
      <c r="BH95" s="828"/>
      <c r="BI95" s="828"/>
      <c r="BJ95" s="828"/>
      <c r="BK95" s="828"/>
      <c r="BL95" s="828" t="s">
        <v>383</v>
      </c>
      <c r="BM95" s="828"/>
      <c r="BN95" s="828"/>
      <c r="BO95" s="828"/>
      <c r="BP95" s="828"/>
      <c r="BQ95" s="828"/>
      <c r="BR95" s="828"/>
      <c r="BS95" s="828"/>
      <c r="BT95" s="828"/>
      <c r="BU95" s="828"/>
      <c r="BV95" s="829">
        <f>'0107'!G11</f>
        <v>0</v>
      </c>
      <c r="BW95" s="829"/>
      <c r="BX95" s="829"/>
      <c r="BY95" s="829"/>
      <c r="BZ95" s="829"/>
      <c r="CA95" s="829"/>
      <c r="CB95" s="829"/>
      <c r="CC95" s="829"/>
      <c r="CD95" s="829"/>
      <c r="CE95" s="829"/>
      <c r="CF95" s="829"/>
      <c r="CG95" s="829"/>
      <c r="CH95" s="829"/>
      <c r="CI95" s="829"/>
      <c r="CJ95" s="829"/>
      <c r="CK95" s="829"/>
      <c r="CL95" s="829"/>
      <c r="CM95" s="829"/>
      <c r="CN95" s="839"/>
      <c r="CO95" s="840"/>
      <c r="CP95" s="840"/>
      <c r="CQ95" s="840"/>
      <c r="CR95" s="840"/>
      <c r="CS95" s="840"/>
      <c r="CT95" s="840"/>
      <c r="CU95" s="840"/>
      <c r="CV95" s="841"/>
    </row>
    <row r="96" spans="1:100" ht="86.25" customHeight="1">
      <c r="A96" s="834" t="s">
        <v>940</v>
      </c>
      <c r="B96" s="834"/>
      <c r="C96" s="834"/>
      <c r="D96" s="834"/>
      <c r="E96" s="834"/>
      <c r="F96" s="834"/>
      <c r="G96" s="834"/>
      <c r="H96" s="834"/>
      <c r="I96" s="834"/>
      <c r="J96" s="834"/>
      <c r="K96" s="834"/>
      <c r="L96" s="834"/>
      <c r="M96" s="834"/>
      <c r="N96" s="834"/>
      <c r="O96" s="834"/>
      <c r="P96" s="834"/>
      <c r="Q96" s="834"/>
      <c r="R96" s="834"/>
      <c r="S96" s="834"/>
      <c r="T96" s="834"/>
      <c r="U96" s="834"/>
      <c r="V96" s="828"/>
      <c r="W96" s="828"/>
      <c r="X96" s="828"/>
      <c r="Y96" s="828"/>
      <c r="Z96" s="828"/>
      <c r="AA96" s="830" t="s">
        <v>348</v>
      </c>
      <c r="AB96" s="830"/>
      <c r="AC96" s="830"/>
      <c r="AD96" s="830"/>
      <c r="AE96" s="830"/>
      <c r="AF96" s="830"/>
      <c r="AG96" s="830"/>
      <c r="AH96" s="830"/>
      <c r="AI96" s="830"/>
      <c r="AJ96" s="830" t="s">
        <v>366</v>
      </c>
      <c r="AK96" s="830"/>
      <c r="AL96" s="830"/>
      <c r="AM96" s="830"/>
      <c r="AN96" s="830"/>
      <c r="AO96" s="830"/>
      <c r="AP96" s="830"/>
      <c r="AQ96" s="830"/>
      <c r="AR96" s="830"/>
      <c r="AS96" s="828"/>
      <c r="AT96" s="828"/>
      <c r="AU96" s="828"/>
      <c r="AV96" s="828"/>
      <c r="AW96" s="828"/>
      <c r="AX96" s="828"/>
      <c r="AY96" s="828"/>
      <c r="AZ96" s="828"/>
      <c r="BA96" s="828"/>
      <c r="BB96" s="828"/>
      <c r="BC96" s="828"/>
      <c r="BD96" s="828"/>
      <c r="BE96" s="828"/>
      <c r="BF96" s="828"/>
      <c r="BG96" s="828"/>
      <c r="BH96" s="828"/>
      <c r="BI96" s="828"/>
      <c r="BJ96" s="828"/>
      <c r="BK96" s="828"/>
      <c r="BL96" s="828"/>
      <c r="BM96" s="828"/>
      <c r="BN96" s="828"/>
      <c r="BO96" s="828"/>
      <c r="BP96" s="828"/>
      <c r="BQ96" s="828"/>
      <c r="BR96" s="828"/>
      <c r="BS96" s="828"/>
      <c r="BT96" s="828"/>
      <c r="BU96" s="828"/>
      <c r="BV96" s="836">
        <f>BV97</f>
        <v>0</v>
      </c>
      <c r="BW96" s="837"/>
      <c r="BX96" s="837"/>
      <c r="BY96" s="837"/>
      <c r="BZ96" s="837"/>
      <c r="CA96" s="837"/>
      <c r="CB96" s="837"/>
      <c r="CC96" s="837"/>
      <c r="CD96" s="837"/>
      <c r="CE96" s="838">
        <f>CE97</f>
        <v>1000</v>
      </c>
      <c r="CF96" s="838"/>
      <c r="CG96" s="838"/>
      <c r="CH96" s="838"/>
      <c r="CI96" s="838"/>
      <c r="CJ96" s="838"/>
      <c r="CK96" s="838"/>
      <c r="CL96" s="838"/>
      <c r="CM96" s="838"/>
      <c r="CN96" s="838">
        <f>CN97</f>
        <v>1000</v>
      </c>
      <c r="CO96" s="838"/>
      <c r="CP96" s="838"/>
      <c r="CQ96" s="838"/>
      <c r="CR96" s="838"/>
      <c r="CS96" s="838"/>
      <c r="CT96" s="838"/>
      <c r="CU96" s="838"/>
      <c r="CV96" s="838"/>
    </row>
    <row r="97" spans="1:100" ht="12.75">
      <c r="A97" s="834" t="s">
        <v>367</v>
      </c>
      <c r="B97" s="834"/>
      <c r="C97" s="834"/>
      <c r="D97" s="834"/>
      <c r="E97" s="834"/>
      <c r="F97" s="834"/>
      <c r="G97" s="834"/>
      <c r="H97" s="834"/>
      <c r="I97" s="834"/>
      <c r="J97" s="834"/>
      <c r="K97" s="834"/>
      <c r="L97" s="834"/>
      <c r="M97" s="834"/>
      <c r="N97" s="834"/>
      <c r="O97" s="834"/>
      <c r="P97" s="834"/>
      <c r="Q97" s="834"/>
      <c r="R97" s="834"/>
      <c r="S97" s="834"/>
      <c r="T97" s="834"/>
      <c r="U97" s="834"/>
      <c r="V97" s="828"/>
      <c r="W97" s="828"/>
      <c r="X97" s="828"/>
      <c r="Y97" s="828"/>
      <c r="Z97" s="828"/>
      <c r="AA97" s="828" t="s">
        <v>348</v>
      </c>
      <c r="AB97" s="828"/>
      <c r="AC97" s="828"/>
      <c r="AD97" s="828"/>
      <c r="AE97" s="828"/>
      <c r="AF97" s="828"/>
      <c r="AG97" s="828"/>
      <c r="AH97" s="828"/>
      <c r="AI97" s="828"/>
      <c r="AJ97" s="828" t="s">
        <v>366</v>
      </c>
      <c r="AK97" s="828"/>
      <c r="AL97" s="828"/>
      <c r="AM97" s="828"/>
      <c r="AN97" s="828"/>
      <c r="AO97" s="828"/>
      <c r="AP97" s="828"/>
      <c r="AQ97" s="828"/>
      <c r="AR97" s="828"/>
      <c r="AS97" s="828" t="s">
        <v>941</v>
      </c>
      <c r="AT97" s="828"/>
      <c r="AU97" s="828"/>
      <c r="AV97" s="828"/>
      <c r="AW97" s="828"/>
      <c r="AX97" s="828"/>
      <c r="AY97" s="828"/>
      <c r="AZ97" s="828"/>
      <c r="BA97" s="828"/>
      <c r="BB97" s="828"/>
      <c r="BC97" s="828"/>
      <c r="BD97" s="828"/>
      <c r="BE97" s="828"/>
      <c r="BF97" s="828"/>
      <c r="BG97" s="828"/>
      <c r="BH97" s="828"/>
      <c r="BI97" s="828"/>
      <c r="BJ97" s="828"/>
      <c r="BK97" s="828"/>
      <c r="BL97" s="828"/>
      <c r="BM97" s="828"/>
      <c r="BN97" s="828"/>
      <c r="BO97" s="828"/>
      <c r="BP97" s="828"/>
      <c r="BQ97" s="828"/>
      <c r="BR97" s="828"/>
      <c r="BS97" s="828"/>
      <c r="BT97" s="828"/>
      <c r="BU97" s="828"/>
      <c r="BV97" s="829">
        <f>BV98</f>
        <v>0</v>
      </c>
      <c r="BW97" s="829"/>
      <c r="BX97" s="829"/>
      <c r="BY97" s="829"/>
      <c r="BZ97" s="829"/>
      <c r="CA97" s="829"/>
      <c r="CB97" s="829"/>
      <c r="CC97" s="829"/>
      <c r="CD97" s="829"/>
      <c r="CE97" s="829">
        <f>CE98</f>
        <v>1000</v>
      </c>
      <c r="CF97" s="829"/>
      <c r="CG97" s="829"/>
      <c r="CH97" s="829"/>
      <c r="CI97" s="829"/>
      <c r="CJ97" s="829"/>
      <c r="CK97" s="829"/>
      <c r="CL97" s="829"/>
      <c r="CM97" s="829"/>
      <c r="CN97" s="829">
        <f>CN98</f>
        <v>1000</v>
      </c>
      <c r="CO97" s="829"/>
      <c r="CP97" s="829"/>
      <c r="CQ97" s="829"/>
      <c r="CR97" s="829"/>
      <c r="CS97" s="829"/>
      <c r="CT97" s="829"/>
      <c r="CU97" s="829"/>
      <c r="CV97" s="829"/>
    </row>
    <row r="98" spans="1:100" ht="12.75">
      <c r="A98" s="834" t="s">
        <v>146</v>
      </c>
      <c r="B98" s="834"/>
      <c r="C98" s="834"/>
      <c r="D98" s="834"/>
      <c r="E98" s="834"/>
      <c r="F98" s="834"/>
      <c r="G98" s="834"/>
      <c r="H98" s="834"/>
      <c r="I98" s="834"/>
      <c r="J98" s="834"/>
      <c r="K98" s="834"/>
      <c r="L98" s="834"/>
      <c r="M98" s="834"/>
      <c r="N98" s="834"/>
      <c r="O98" s="834"/>
      <c r="P98" s="834"/>
      <c r="Q98" s="834"/>
      <c r="R98" s="834"/>
      <c r="S98" s="834"/>
      <c r="T98" s="834"/>
      <c r="U98" s="834"/>
      <c r="V98" s="828"/>
      <c r="W98" s="828"/>
      <c r="X98" s="828"/>
      <c r="Y98" s="828"/>
      <c r="Z98" s="828"/>
      <c r="AA98" s="828" t="s">
        <v>348</v>
      </c>
      <c r="AB98" s="828"/>
      <c r="AC98" s="828"/>
      <c r="AD98" s="828"/>
      <c r="AE98" s="828"/>
      <c r="AF98" s="828"/>
      <c r="AG98" s="828"/>
      <c r="AH98" s="828"/>
      <c r="AI98" s="828"/>
      <c r="AJ98" s="828" t="s">
        <v>366</v>
      </c>
      <c r="AK98" s="828"/>
      <c r="AL98" s="828"/>
      <c r="AM98" s="828"/>
      <c r="AN98" s="828"/>
      <c r="AO98" s="828"/>
      <c r="AP98" s="828"/>
      <c r="AQ98" s="828"/>
      <c r="AR98" s="828"/>
      <c r="AS98" s="828" t="s">
        <v>941</v>
      </c>
      <c r="AT98" s="828"/>
      <c r="AU98" s="828"/>
      <c r="AV98" s="828"/>
      <c r="AW98" s="828"/>
      <c r="AX98" s="828"/>
      <c r="AY98" s="828"/>
      <c r="AZ98" s="828"/>
      <c r="BA98" s="828"/>
      <c r="BB98" s="828"/>
      <c r="BC98" s="830" t="s">
        <v>147</v>
      </c>
      <c r="BD98" s="830"/>
      <c r="BE98" s="830"/>
      <c r="BF98" s="830"/>
      <c r="BG98" s="830"/>
      <c r="BH98" s="830"/>
      <c r="BI98" s="830"/>
      <c r="BJ98" s="830"/>
      <c r="BK98" s="830"/>
      <c r="BL98" s="830"/>
      <c r="BM98" s="830"/>
      <c r="BN98" s="830"/>
      <c r="BO98" s="830"/>
      <c r="BP98" s="830"/>
      <c r="BQ98" s="830"/>
      <c r="BR98" s="830"/>
      <c r="BS98" s="830"/>
      <c r="BT98" s="830"/>
      <c r="BU98" s="830"/>
      <c r="BV98" s="835">
        <f>BV99</f>
        <v>0</v>
      </c>
      <c r="BW98" s="835"/>
      <c r="BX98" s="835"/>
      <c r="BY98" s="835"/>
      <c r="BZ98" s="835"/>
      <c r="CA98" s="835"/>
      <c r="CB98" s="835"/>
      <c r="CC98" s="835"/>
      <c r="CD98" s="835"/>
      <c r="CE98" s="835">
        <f>CE99</f>
        <v>1000</v>
      </c>
      <c r="CF98" s="835"/>
      <c r="CG98" s="835"/>
      <c r="CH98" s="835"/>
      <c r="CI98" s="835"/>
      <c r="CJ98" s="835"/>
      <c r="CK98" s="835"/>
      <c r="CL98" s="835"/>
      <c r="CM98" s="835"/>
      <c r="CN98" s="835">
        <f>CN99</f>
        <v>1000</v>
      </c>
      <c r="CO98" s="835"/>
      <c r="CP98" s="835"/>
      <c r="CQ98" s="835"/>
      <c r="CR98" s="835"/>
      <c r="CS98" s="835"/>
      <c r="CT98" s="835"/>
      <c r="CU98" s="835"/>
      <c r="CV98" s="835"/>
    </row>
    <row r="99" spans="1:100" ht="12.75">
      <c r="A99" s="834" t="s">
        <v>371</v>
      </c>
      <c r="B99" s="834"/>
      <c r="C99" s="834"/>
      <c r="D99" s="834"/>
      <c r="E99" s="834"/>
      <c r="F99" s="834"/>
      <c r="G99" s="834"/>
      <c r="H99" s="834"/>
      <c r="I99" s="834"/>
      <c r="J99" s="834"/>
      <c r="K99" s="834"/>
      <c r="L99" s="834"/>
      <c r="M99" s="834"/>
      <c r="N99" s="834"/>
      <c r="O99" s="834"/>
      <c r="P99" s="834"/>
      <c r="Q99" s="834"/>
      <c r="R99" s="834"/>
      <c r="S99" s="834"/>
      <c r="T99" s="834"/>
      <c r="U99" s="834"/>
      <c r="V99" s="828"/>
      <c r="W99" s="828"/>
      <c r="X99" s="828"/>
      <c r="Y99" s="828"/>
      <c r="Z99" s="828"/>
      <c r="AA99" s="828" t="s">
        <v>348</v>
      </c>
      <c r="AB99" s="828"/>
      <c r="AC99" s="828"/>
      <c r="AD99" s="828"/>
      <c r="AE99" s="828"/>
      <c r="AF99" s="828"/>
      <c r="AG99" s="828"/>
      <c r="AH99" s="828"/>
      <c r="AI99" s="828"/>
      <c r="AJ99" s="828" t="s">
        <v>366</v>
      </c>
      <c r="AK99" s="828"/>
      <c r="AL99" s="828"/>
      <c r="AM99" s="828"/>
      <c r="AN99" s="828"/>
      <c r="AO99" s="828"/>
      <c r="AP99" s="828"/>
      <c r="AQ99" s="828"/>
      <c r="AR99" s="828"/>
      <c r="AS99" s="828" t="s">
        <v>941</v>
      </c>
      <c r="AT99" s="828"/>
      <c r="AU99" s="828"/>
      <c r="AV99" s="828"/>
      <c r="AW99" s="828"/>
      <c r="AX99" s="828"/>
      <c r="AY99" s="828"/>
      <c r="AZ99" s="828"/>
      <c r="BA99" s="828"/>
      <c r="BB99" s="828"/>
      <c r="BC99" s="830" t="s">
        <v>372</v>
      </c>
      <c r="BD99" s="830"/>
      <c r="BE99" s="830"/>
      <c r="BF99" s="830"/>
      <c r="BG99" s="830"/>
      <c r="BH99" s="830"/>
      <c r="BI99" s="830"/>
      <c r="BJ99" s="830"/>
      <c r="BK99" s="830"/>
      <c r="BL99" s="830"/>
      <c r="BM99" s="830"/>
      <c r="BN99" s="830"/>
      <c r="BO99" s="830"/>
      <c r="BP99" s="830"/>
      <c r="BQ99" s="830"/>
      <c r="BR99" s="830"/>
      <c r="BS99" s="830"/>
      <c r="BT99" s="830"/>
      <c r="BU99" s="830"/>
      <c r="BV99" s="835">
        <f>BV100</f>
        <v>0</v>
      </c>
      <c r="BW99" s="835"/>
      <c r="BX99" s="835"/>
      <c r="BY99" s="835"/>
      <c r="BZ99" s="835"/>
      <c r="CA99" s="835"/>
      <c r="CB99" s="835"/>
      <c r="CC99" s="835"/>
      <c r="CD99" s="835"/>
      <c r="CE99" s="835">
        <f>CE100</f>
        <v>1000</v>
      </c>
      <c r="CF99" s="835"/>
      <c r="CG99" s="835"/>
      <c r="CH99" s="835"/>
      <c r="CI99" s="835"/>
      <c r="CJ99" s="835"/>
      <c r="CK99" s="835"/>
      <c r="CL99" s="835"/>
      <c r="CM99" s="835"/>
      <c r="CN99" s="835">
        <f>CN100</f>
        <v>1000</v>
      </c>
      <c r="CO99" s="835"/>
      <c r="CP99" s="835"/>
      <c r="CQ99" s="835"/>
      <c r="CR99" s="835"/>
      <c r="CS99" s="835"/>
      <c r="CT99" s="835"/>
      <c r="CU99" s="835"/>
      <c r="CV99" s="835"/>
    </row>
    <row r="100" spans="1:100" ht="12.75">
      <c r="A100" s="834" t="s">
        <v>380</v>
      </c>
      <c r="B100" s="834"/>
      <c r="C100" s="834"/>
      <c r="D100" s="834"/>
      <c r="E100" s="834"/>
      <c r="F100" s="834"/>
      <c r="G100" s="834"/>
      <c r="H100" s="834"/>
      <c r="I100" s="834"/>
      <c r="J100" s="834"/>
      <c r="K100" s="834"/>
      <c r="L100" s="834"/>
      <c r="M100" s="834"/>
      <c r="N100" s="834"/>
      <c r="O100" s="834"/>
      <c r="P100" s="834"/>
      <c r="Q100" s="834"/>
      <c r="R100" s="834"/>
      <c r="S100" s="834"/>
      <c r="T100" s="834"/>
      <c r="U100" s="834"/>
      <c r="V100" s="828"/>
      <c r="W100" s="828"/>
      <c r="X100" s="828"/>
      <c r="Y100" s="828"/>
      <c r="Z100" s="828"/>
      <c r="AA100" s="828" t="s">
        <v>348</v>
      </c>
      <c r="AB100" s="828"/>
      <c r="AC100" s="828"/>
      <c r="AD100" s="828"/>
      <c r="AE100" s="828"/>
      <c r="AF100" s="828"/>
      <c r="AG100" s="828"/>
      <c r="AH100" s="828"/>
      <c r="AI100" s="828"/>
      <c r="AJ100" s="828" t="s">
        <v>366</v>
      </c>
      <c r="AK100" s="828"/>
      <c r="AL100" s="828"/>
      <c r="AM100" s="828"/>
      <c r="AN100" s="828"/>
      <c r="AO100" s="828"/>
      <c r="AP100" s="828"/>
      <c r="AQ100" s="828"/>
      <c r="AR100" s="828"/>
      <c r="AS100" s="828" t="s">
        <v>941</v>
      </c>
      <c r="AT100" s="828"/>
      <c r="AU100" s="828"/>
      <c r="AV100" s="828"/>
      <c r="AW100" s="828"/>
      <c r="AX100" s="828"/>
      <c r="AY100" s="828"/>
      <c r="AZ100" s="828"/>
      <c r="BA100" s="828"/>
      <c r="BB100" s="828"/>
      <c r="BC100" s="830" t="s">
        <v>154</v>
      </c>
      <c r="BD100" s="830"/>
      <c r="BE100" s="830"/>
      <c r="BF100" s="830"/>
      <c r="BG100" s="830"/>
      <c r="BH100" s="830"/>
      <c r="BI100" s="830"/>
      <c r="BJ100" s="830"/>
      <c r="BK100" s="830"/>
      <c r="BL100" s="830"/>
      <c r="BM100" s="830"/>
      <c r="BN100" s="830"/>
      <c r="BO100" s="830"/>
      <c r="BP100" s="830"/>
      <c r="BQ100" s="830"/>
      <c r="BR100" s="830"/>
      <c r="BS100" s="830"/>
      <c r="BT100" s="830"/>
      <c r="BU100" s="830"/>
      <c r="BV100" s="835">
        <f>BV101</f>
        <v>0</v>
      </c>
      <c r="BW100" s="835"/>
      <c r="BX100" s="835"/>
      <c r="BY100" s="835"/>
      <c r="BZ100" s="835"/>
      <c r="CA100" s="835"/>
      <c r="CB100" s="835"/>
      <c r="CC100" s="835"/>
      <c r="CD100" s="835"/>
      <c r="CE100" s="835">
        <f>CE101</f>
        <v>1000</v>
      </c>
      <c r="CF100" s="835"/>
      <c r="CG100" s="835"/>
      <c r="CH100" s="835"/>
      <c r="CI100" s="835"/>
      <c r="CJ100" s="835"/>
      <c r="CK100" s="835"/>
      <c r="CL100" s="835"/>
      <c r="CM100" s="835"/>
      <c r="CN100" s="835">
        <f>CN101</f>
        <v>1000</v>
      </c>
      <c r="CO100" s="835"/>
      <c r="CP100" s="835"/>
      <c r="CQ100" s="835"/>
      <c r="CR100" s="835"/>
      <c r="CS100" s="835"/>
      <c r="CT100" s="835"/>
      <c r="CU100" s="835"/>
      <c r="CV100" s="835"/>
    </row>
    <row r="101" spans="1:100" ht="12.75">
      <c r="A101" s="832" t="s">
        <v>375</v>
      </c>
      <c r="B101" s="832"/>
      <c r="C101" s="832"/>
      <c r="D101" s="832"/>
      <c r="E101" s="832"/>
      <c r="F101" s="832"/>
      <c r="G101" s="832"/>
      <c r="H101" s="832"/>
      <c r="I101" s="832"/>
      <c r="J101" s="832"/>
      <c r="K101" s="832"/>
      <c r="L101" s="832"/>
      <c r="M101" s="832"/>
      <c r="N101" s="832"/>
      <c r="O101" s="832"/>
      <c r="P101" s="832"/>
      <c r="Q101" s="832"/>
      <c r="R101" s="832"/>
      <c r="S101" s="832"/>
      <c r="T101" s="832"/>
      <c r="U101" s="832"/>
      <c r="V101" s="828"/>
      <c r="W101" s="828"/>
      <c r="X101" s="828"/>
      <c r="Y101" s="828"/>
      <c r="Z101" s="828"/>
      <c r="AA101" s="828" t="s">
        <v>348</v>
      </c>
      <c r="AB101" s="828"/>
      <c r="AC101" s="828"/>
      <c r="AD101" s="828"/>
      <c r="AE101" s="828"/>
      <c r="AF101" s="828"/>
      <c r="AG101" s="828"/>
      <c r="AH101" s="828"/>
      <c r="AI101" s="828"/>
      <c r="AJ101" s="828" t="s">
        <v>366</v>
      </c>
      <c r="AK101" s="828"/>
      <c r="AL101" s="828"/>
      <c r="AM101" s="828"/>
      <c r="AN101" s="828"/>
      <c r="AO101" s="828"/>
      <c r="AP101" s="828"/>
      <c r="AQ101" s="828"/>
      <c r="AR101" s="828"/>
      <c r="AS101" s="828" t="s">
        <v>941</v>
      </c>
      <c r="AT101" s="828"/>
      <c r="AU101" s="828"/>
      <c r="AV101" s="828"/>
      <c r="AW101" s="828"/>
      <c r="AX101" s="828"/>
      <c r="AY101" s="828"/>
      <c r="AZ101" s="828"/>
      <c r="BA101" s="828"/>
      <c r="BB101" s="828"/>
      <c r="BC101" s="828" t="s">
        <v>154</v>
      </c>
      <c r="BD101" s="828"/>
      <c r="BE101" s="828"/>
      <c r="BF101" s="828"/>
      <c r="BG101" s="828"/>
      <c r="BH101" s="828"/>
      <c r="BI101" s="828"/>
      <c r="BJ101" s="828"/>
      <c r="BK101" s="828"/>
      <c r="BL101" s="828" t="s">
        <v>376</v>
      </c>
      <c r="BM101" s="828"/>
      <c r="BN101" s="828"/>
      <c r="BO101" s="828"/>
      <c r="BP101" s="828"/>
      <c r="BQ101" s="828"/>
      <c r="BR101" s="828"/>
      <c r="BS101" s="828"/>
      <c r="BT101" s="828"/>
      <c r="BU101" s="828"/>
      <c r="BV101" s="833">
        <v>0</v>
      </c>
      <c r="BW101" s="833"/>
      <c r="BX101" s="833"/>
      <c r="BY101" s="833"/>
      <c r="BZ101" s="833"/>
      <c r="CA101" s="833"/>
      <c r="CB101" s="833"/>
      <c r="CC101" s="833"/>
      <c r="CD101" s="833"/>
      <c r="CE101" s="833">
        <v>1000</v>
      </c>
      <c r="CF101" s="833"/>
      <c r="CG101" s="833"/>
      <c r="CH101" s="833"/>
      <c r="CI101" s="833"/>
      <c r="CJ101" s="833"/>
      <c r="CK101" s="833"/>
      <c r="CL101" s="833"/>
      <c r="CM101" s="833"/>
      <c r="CN101" s="833">
        <v>1000</v>
      </c>
      <c r="CO101" s="833"/>
      <c r="CP101" s="833"/>
      <c r="CQ101" s="833"/>
      <c r="CR101" s="833"/>
      <c r="CS101" s="833"/>
      <c r="CT101" s="833"/>
      <c r="CU101" s="833"/>
      <c r="CV101" s="833"/>
    </row>
    <row r="102" spans="1:256" ht="12.75">
      <c r="A102" s="860" t="s">
        <v>392</v>
      </c>
      <c r="B102" s="860"/>
      <c r="C102" s="860"/>
      <c r="D102" s="860"/>
      <c r="E102" s="860"/>
      <c r="F102" s="860"/>
      <c r="G102" s="860"/>
      <c r="H102" s="860"/>
      <c r="I102" s="860"/>
      <c r="J102" s="860"/>
      <c r="K102" s="860"/>
      <c r="L102" s="860"/>
      <c r="M102" s="860"/>
      <c r="N102" s="860"/>
      <c r="O102" s="860"/>
      <c r="P102" s="860"/>
      <c r="Q102" s="860"/>
      <c r="R102" s="860"/>
      <c r="S102" s="860"/>
      <c r="T102" s="860"/>
      <c r="U102" s="860"/>
      <c r="V102" s="856"/>
      <c r="W102" s="856"/>
      <c r="X102" s="856"/>
      <c r="Y102" s="856"/>
      <c r="Z102" s="856"/>
      <c r="AA102" s="855" t="s">
        <v>348</v>
      </c>
      <c r="AB102" s="855"/>
      <c r="AC102" s="855"/>
      <c r="AD102" s="855"/>
      <c r="AE102" s="855"/>
      <c r="AF102" s="855"/>
      <c r="AG102" s="855"/>
      <c r="AH102" s="855"/>
      <c r="AI102" s="855"/>
      <c r="AJ102" s="855" t="s">
        <v>393</v>
      </c>
      <c r="AK102" s="855"/>
      <c r="AL102" s="855"/>
      <c r="AM102" s="855"/>
      <c r="AN102" s="855"/>
      <c r="AO102" s="855"/>
      <c r="AP102" s="855"/>
      <c r="AQ102" s="855"/>
      <c r="AR102" s="855"/>
      <c r="AS102" s="856"/>
      <c r="AT102" s="856"/>
      <c r="AU102" s="856"/>
      <c r="AV102" s="856"/>
      <c r="AW102" s="856"/>
      <c r="AX102" s="856"/>
      <c r="AY102" s="856"/>
      <c r="AZ102" s="856"/>
      <c r="BA102" s="856"/>
      <c r="BB102" s="856"/>
      <c r="BC102" s="856"/>
      <c r="BD102" s="856"/>
      <c r="BE102" s="856"/>
      <c r="BF102" s="856"/>
      <c r="BG102" s="856"/>
      <c r="BH102" s="856"/>
      <c r="BI102" s="856"/>
      <c r="BJ102" s="856"/>
      <c r="BK102" s="856"/>
      <c r="BL102" s="856"/>
      <c r="BM102" s="856"/>
      <c r="BN102" s="856"/>
      <c r="BO102" s="856"/>
      <c r="BP102" s="856"/>
      <c r="BQ102" s="856"/>
      <c r="BR102" s="856"/>
      <c r="BS102" s="856"/>
      <c r="BT102" s="856"/>
      <c r="BU102" s="856"/>
      <c r="BV102" s="902">
        <f>BV104</f>
        <v>98184</v>
      </c>
      <c r="BW102" s="902"/>
      <c r="BX102" s="902"/>
      <c r="BY102" s="902"/>
      <c r="BZ102" s="902"/>
      <c r="CA102" s="902"/>
      <c r="CB102" s="902"/>
      <c r="CC102" s="902"/>
      <c r="CD102" s="902"/>
      <c r="CE102" s="902">
        <f>CE104</f>
        <v>97184</v>
      </c>
      <c r="CF102" s="902"/>
      <c r="CG102" s="902"/>
      <c r="CH102" s="902"/>
      <c r="CI102" s="902"/>
      <c r="CJ102" s="902"/>
      <c r="CK102" s="902"/>
      <c r="CL102" s="902"/>
      <c r="CM102" s="902"/>
      <c r="CN102" s="851">
        <f>CN104</f>
        <v>106384</v>
      </c>
      <c r="CO102" s="851"/>
      <c r="CP102" s="851"/>
      <c r="CQ102" s="851"/>
      <c r="CR102" s="851"/>
      <c r="CS102" s="851"/>
      <c r="CT102" s="851"/>
      <c r="CU102" s="851"/>
      <c r="CV102" s="851"/>
      <c r="CW102" s="328"/>
      <c r="CX102" s="328"/>
      <c r="CY102" s="328"/>
      <c r="CZ102" s="328"/>
      <c r="DA102" s="328"/>
      <c r="DB102" s="328"/>
      <c r="DC102" s="328"/>
      <c r="DD102" s="328"/>
      <c r="DE102" s="328"/>
      <c r="DF102" s="328"/>
      <c r="DG102" s="328"/>
      <c r="DH102" s="328"/>
      <c r="DI102" s="328"/>
      <c r="DJ102" s="328"/>
      <c r="DK102" s="328"/>
      <c r="DL102" s="328"/>
      <c r="DM102" s="328"/>
      <c r="DN102" s="328"/>
      <c r="DO102" s="328"/>
      <c r="DP102" s="328"/>
      <c r="DQ102" s="328"/>
      <c r="DR102" s="328"/>
      <c r="DS102" s="328"/>
      <c r="DT102" s="328"/>
      <c r="DU102" s="328"/>
      <c r="DV102" s="328"/>
      <c r="DW102" s="328"/>
      <c r="DX102" s="328"/>
      <c r="DY102" s="328"/>
      <c r="DZ102" s="328"/>
      <c r="EA102" s="328"/>
      <c r="EB102" s="328"/>
      <c r="EC102" s="328"/>
      <c r="ED102" s="328"/>
      <c r="EE102" s="328"/>
      <c r="EF102" s="328"/>
      <c r="EG102" s="328"/>
      <c r="EH102" s="328"/>
      <c r="EI102" s="328"/>
      <c r="EJ102" s="328"/>
      <c r="EK102" s="328"/>
      <c r="EL102" s="328"/>
      <c r="EM102" s="328"/>
      <c r="EN102" s="328"/>
      <c r="EO102" s="328"/>
      <c r="EP102" s="328"/>
      <c r="EQ102" s="328"/>
      <c r="ER102" s="328"/>
      <c r="ES102" s="328"/>
      <c r="ET102" s="328"/>
      <c r="EU102" s="328"/>
      <c r="EV102" s="328"/>
      <c r="EW102" s="328"/>
      <c r="EX102" s="328"/>
      <c r="EY102" s="328"/>
      <c r="EZ102" s="328"/>
      <c r="FA102" s="328"/>
      <c r="FB102" s="328"/>
      <c r="FC102" s="328"/>
      <c r="FD102" s="328"/>
      <c r="FE102" s="328"/>
      <c r="FF102" s="328"/>
      <c r="FG102" s="328"/>
      <c r="FH102" s="328"/>
      <c r="FI102" s="328"/>
      <c r="FJ102" s="328"/>
      <c r="FK102" s="328"/>
      <c r="FL102" s="328"/>
      <c r="FM102" s="328"/>
      <c r="FN102" s="328"/>
      <c r="FO102" s="328"/>
      <c r="FP102" s="328"/>
      <c r="FQ102" s="328"/>
      <c r="FR102" s="328"/>
      <c r="FS102" s="328"/>
      <c r="FT102" s="328"/>
      <c r="FU102" s="328"/>
      <c r="FV102" s="328"/>
      <c r="FW102" s="328"/>
      <c r="FX102" s="328"/>
      <c r="FY102" s="328"/>
      <c r="FZ102" s="328"/>
      <c r="GA102" s="328"/>
      <c r="GB102" s="328"/>
      <c r="GC102" s="328"/>
      <c r="GD102" s="328"/>
      <c r="GE102" s="328"/>
      <c r="GF102" s="328"/>
      <c r="GG102" s="328"/>
      <c r="GH102" s="328"/>
      <c r="GI102" s="328"/>
      <c r="GJ102" s="328"/>
      <c r="GK102" s="328"/>
      <c r="GL102" s="328"/>
      <c r="GM102" s="328"/>
      <c r="GN102" s="328"/>
      <c r="GO102" s="328"/>
      <c r="GP102" s="328"/>
      <c r="GQ102" s="328"/>
      <c r="GR102" s="328"/>
      <c r="GS102" s="328"/>
      <c r="GT102" s="328"/>
      <c r="GU102" s="328"/>
      <c r="GV102" s="328"/>
      <c r="GW102" s="328"/>
      <c r="GX102" s="328"/>
      <c r="GY102" s="328"/>
      <c r="GZ102" s="328"/>
      <c r="HA102" s="328"/>
      <c r="HB102" s="328"/>
      <c r="HC102" s="328"/>
      <c r="HD102" s="328"/>
      <c r="HE102" s="328"/>
      <c r="HF102" s="328"/>
      <c r="HG102" s="328"/>
      <c r="HH102" s="328"/>
      <c r="HI102" s="328"/>
      <c r="HJ102" s="328"/>
      <c r="HK102" s="328"/>
      <c r="HL102" s="328"/>
      <c r="HM102" s="328"/>
      <c r="HN102" s="328"/>
      <c r="HO102" s="328"/>
      <c r="HP102" s="328"/>
      <c r="HQ102" s="328"/>
      <c r="HR102" s="328"/>
      <c r="HS102" s="328"/>
      <c r="HT102" s="328"/>
      <c r="HU102" s="328"/>
      <c r="HV102" s="328"/>
      <c r="HW102" s="328"/>
      <c r="HX102" s="328"/>
      <c r="HY102" s="328"/>
      <c r="HZ102" s="328"/>
      <c r="IA102" s="328"/>
      <c r="IB102" s="328"/>
      <c r="IC102" s="328"/>
      <c r="ID102" s="328"/>
      <c r="IE102" s="328"/>
      <c r="IF102" s="328"/>
      <c r="IG102" s="328"/>
      <c r="IH102" s="328"/>
      <c r="II102" s="328"/>
      <c r="IJ102" s="328"/>
      <c r="IK102" s="328"/>
      <c r="IL102" s="328"/>
      <c r="IM102" s="328"/>
      <c r="IN102" s="328"/>
      <c r="IO102" s="328"/>
      <c r="IP102" s="328"/>
      <c r="IQ102" s="328"/>
      <c r="IR102" s="328"/>
      <c r="IS102" s="328"/>
      <c r="IT102" s="328"/>
      <c r="IU102" s="328"/>
      <c r="IV102" s="328"/>
    </row>
    <row r="103" spans="1:100" ht="12.75">
      <c r="A103" s="859" t="s">
        <v>394</v>
      </c>
      <c r="B103" s="859"/>
      <c r="C103" s="859"/>
      <c r="D103" s="859"/>
      <c r="E103" s="859"/>
      <c r="F103" s="859"/>
      <c r="G103" s="859"/>
      <c r="H103" s="859"/>
      <c r="I103" s="859"/>
      <c r="J103" s="859"/>
      <c r="K103" s="859"/>
      <c r="L103" s="859"/>
      <c r="M103" s="859"/>
      <c r="N103" s="859"/>
      <c r="O103" s="859"/>
      <c r="P103" s="859"/>
      <c r="Q103" s="859"/>
      <c r="R103" s="859"/>
      <c r="S103" s="859"/>
      <c r="T103" s="859"/>
      <c r="U103" s="859"/>
      <c r="V103" s="828"/>
      <c r="W103" s="828"/>
      <c r="X103" s="828"/>
      <c r="Y103" s="828"/>
      <c r="Z103" s="828"/>
      <c r="AA103" s="830" t="s">
        <v>348</v>
      </c>
      <c r="AB103" s="830"/>
      <c r="AC103" s="830"/>
      <c r="AD103" s="830"/>
      <c r="AE103" s="830"/>
      <c r="AF103" s="830"/>
      <c r="AG103" s="830"/>
      <c r="AH103" s="830"/>
      <c r="AI103" s="830"/>
      <c r="AJ103" s="830" t="s">
        <v>393</v>
      </c>
      <c r="AK103" s="830"/>
      <c r="AL103" s="830"/>
      <c r="AM103" s="830"/>
      <c r="AN103" s="830"/>
      <c r="AO103" s="830"/>
      <c r="AP103" s="830"/>
      <c r="AQ103" s="830"/>
      <c r="AR103" s="830"/>
      <c r="AS103" s="828" t="s">
        <v>395</v>
      </c>
      <c r="AT103" s="828"/>
      <c r="AU103" s="828"/>
      <c r="AV103" s="828"/>
      <c r="AW103" s="828"/>
      <c r="AX103" s="828"/>
      <c r="AY103" s="828"/>
      <c r="AZ103" s="828"/>
      <c r="BA103" s="828"/>
      <c r="BB103" s="828"/>
      <c r="BC103" s="828" t="s">
        <v>172</v>
      </c>
      <c r="BD103" s="828"/>
      <c r="BE103" s="828"/>
      <c r="BF103" s="828"/>
      <c r="BG103" s="828"/>
      <c r="BH103" s="828"/>
      <c r="BI103" s="828"/>
      <c r="BJ103" s="828"/>
      <c r="BK103" s="828"/>
      <c r="BL103" s="828"/>
      <c r="BM103" s="828"/>
      <c r="BN103" s="828"/>
      <c r="BO103" s="828"/>
      <c r="BP103" s="828"/>
      <c r="BQ103" s="828"/>
      <c r="BR103" s="828"/>
      <c r="BS103" s="828"/>
      <c r="BT103" s="828"/>
      <c r="BU103" s="828"/>
      <c r="BV103" s="829">
        <f>BV105</f>
        <v>98184</v>
      </c>
      <c r="BW103" s="829"/>
      <c r="BX103" s="829"/>
      <c r="BY103" s="829"/>
      <c r="BZ103" s="829"/>
      <c r="CA103" s="829"/>
      <c r="CB103" s="829"/>
      <c r="CC103" s="829"/>
      <c r="CD103" s="829"/>
      <c r="CE103" s="829">
        <f>CE105</f>
        <v>97184</v>
      </c>
      <c r="CF103" s="829"/>
      <c r="CG103" s="829"/>
      <c r="CH103" s="829"/>
      <c r="CI103" s="829"/>
      <c r="CJ103" s="829"/>
      <c r="CK103" s="829"/>
      <c r="CL103" s="829"/>
      <c r="CM103" s="829"/>
      <c r="CN103" s="842">
        <f>CN105</f>
        <v>106384</v>
      </c>
      <c r="CO103" s="842"/>
      <c r="CP103" s="842"/>
      <c r="CQ103" s="842"/>
      <c r="CR103" s="842"/>
      <c r="CS103" s="842"/>
      <c r="CT103" s="842"/>
      <c r="CU103" s="842"/>
      <c r="CV103" s="842"/>
    </row>
    <row r="104" spans="1:100" ht="12.75">
      <c r="A104" s="832" t="s">
        <v>396</v>
      </c>
      <c r="B104" s="832"/>
      <c r="C104" s="832"/>
      <c r="D104" s="832"/>
      <c r="E104" s="832"/>
      <c r="F104" s="832"/>
      <c r="G104" s="832"/>
      <c r="H104" s="832"/>
      <c r="I104" s="832"/>
      <c r="J104" s="832"/>
      <c r="K104" s="832"/>
      <c r="L104" s="832"/>
      <c r="M104" s="832"/>
      <c r="N104" s="832"/>
      <c r="O104" s="832"/>
      <c r="P104" s="832"/>
      <c r="Q104" s="832"/>
      <c r="R104" s="832"/>
      <c r="S104" s="832"/>
      <c r="T104" s="832"/>
      <c r="U104" s="832"/>
      <c r="V104" s="828"/>
      <c r="W104" s="828"/>
      <c r="X104" s="828"/>
      <c r="Y104" s="828"/>
      <c r="Z104" s="828"/>
      <c r="AA104" s="828" t="s">
        <v>348</v>
      </c>
      <c r="AB104" s="828"/>
      <c r="AC104" s="828"/>
      <c r="AD104" s="828"/>
      <c r="AE104" s="828"/>
      <c r="AF104" s="828"/>
      <c r="AG104" s="828"/>
      <c r="AH104" s="828"/>
      <c r="AI104" s="828"/>
      <c r="AJ104" s="828" t="s">
        <v>393</v>
      </c>
      <c r="AK104" s="828"/>
      <c r="AL104" s="828"/>
      <c r="AM104" s="828"/>
      <c r="AN104" s="828"/>
      <c r="AO104" s="828"/>
      <c r="AP104" s="828"/>
      <c r="AQ104" s="828"/>
      <c r="AR104" s="828"/>
      <c r="AS104" s="828" t="s">
        <v>395</v>
      </c>
      <c r="AT104" s="828"/>
      <c r="AU104" s="828"/>
      <c r="AV104" s="828"/>
      <c r="AW104" s="828"/>
      <c r="AX104" s="828"/>
      <c r="AY104" s="828"/>
      <c r="AZ104" s="828"/>
      <c r="BA104" s="828"/>
      <c r="BB104" s="828"/>
      <c r="BC104" s="828" t="s">
        <v>397</v>
      </c>
      <c r="BD104" s="828"/>
      <c r="BE104" s="828"/>
      <c r="BF104" s="828"/>
      <c r="BG104" s="828"/>
      <c r="BH104" s="828"/>
      <c r="BI104" s="828"/>
      <c r="BJ104" s="828"/>
      <c r="BK104" s="828"/>
      <c r="BL104" s="828"/>
      <c r="BM104" s="828"/>
      <c r="BN104" s="828"/>
      <c r="BO104" s="828"/>
      <c r="BP104" s="828"/>
      <c r="BQ104" s="828"/>
      <c r="BR104" s="828"/>
      <c r="BS104" s="828"/>
      <c r="BT104" s="828"/>
      <c r="BU104" s="828"/>
      <c r="BV104" s="829">
        <f>BV105</f>
        <v>98184</v>
      </c>
      <c r="BW104" s="829"/>
      <c r="BX104" s="829"/>
      <c r="BY104" s="829"/>
      <c r="BZ104" s="829"/>
      <c r="CA104" s="829"/>
      <c r="CB104" s="829"/>
      <c r="CC104" s="829"/>
      <c r="CD104" s="829"/>
      <c r="CE104" s="829">
        <f>CE105</f>
        <v>97184</v>
      </c>
      <c r="CF104" s="829"/>
      <c r="CG104" s="829"/>
      <c r="CH104" s="829"/>
      <c r="CI104" s="829"/>
      <c r="CJ104" s="829"/>
      <c r="CK104" s="829"/>
      <c r="CL104" s="829"/>
      <c r="CM104" s="829"/>
      <c r="CN104" s="842">
        <f>CN105</f>
        <v>106384</v>
      </c>
      <c r="CO104" s="842"/>
      <c r="CP104" s="842"/>
      <c r="CQ104" s="842"/>
      <c r="CR104" s="842"/>
      <c r="CS104" s="842"/>
      <c r="CT104" s="842"/>
      <c r="CU104" s="842"/>
      <c r="CV104" s="842"/>
    </row>
    <row r="105" spans="1:100" ht="12.75">
      <c r="A105" s="832" t="s">
        <v>398</v>
      </c>
      <c r="B105" s="832"/>
      <c r="C105" s="832"/>
      <c r="D105" s="832"/>
      <c r="E105" s="832"/>
      <c r="F105" s="832"/>
      <c r="G105" s="832"/>
      <c r="H105" s="832"/>
      <c r="I105" s="832"/>
      <c r="J105" s="832"/>
      <c r="K105" s="832"/>
      <c r="L105" s="832"/>
      <c r="M105" s="832"/>
      <c r="N105" s="832"/>
      <c r="O105" s="832"/>
      <c r="P105" s="832"/>
      <c r="Q105" s="832"/>
      <c r="R105" s="832"/>
      <c r="S105" s="832"/>
      <c r="T105" s="832"/>
      <c r="U105" s="832"/>
      <c r="V105" s="828"/>
      <c r="W105" s="828"/>
      <c r="X105" s="828"/>
      <c r="Y105" s="828"/>
      <c r="Z105" s="828"/>
      <c r="AA105" s="828" t="s">
        <v>348</v>
      </c>
      <c r="AB105" s="828"/>
      <c r="AC105" s="828"/>
      <c r="AD105" s="828"/>
      <c r="AE105" s="828"/>
      <c r="AF105" s="828"/>
      <c r="AG105" s="828"/>
      <c r="AH105" s="828"/>
      <c r="AI105" s="828"/>
      <c r="AJ105" s="828" t="s">
        <v>393</v>
      </c>
      <c r="AK105" s="828"/>
      <c r="AL105" s="828"/>
      <c r="AM105" s="828"/>
      <c r="AN105" s="828"/>
      <c r="AO105" s="828"/>
      <c r="AP105" s="828"/>
      <c r="AQ105" s="828"/>
      <c r="AR105" s="828"/>
      <c r="AS105" s="828" t="s">
        <v>395</v>
      </c>
      <c r="AT105" s="828"/>
      <c r="AU105" s="828"/>
      <c r="AV105" s="828"/>
      <c r="AW105" s="828"/>
      <c r="AX105" s="828"/>
      <c r="AY105" s="828"/>
      <c r="AZ105" s="828"/>
      <c r="BA105" s="828"/>
      <c r="BB105" s="828"/>
      <c r="BC105" s="828" t="s">
        <v>397</v>
      </c>
      <c r="BD105" s="828"/>
      <c r="BE105" s="828"/>
      <c r="BF105" s="828"/>
      <c r="BG105" s="828"/>
      <c r="BH105" s="828"/>
      <c r="BI105" s="828"/>
      <c r="BJ105" s="828"/>
      <c r="BK105" s="828"/>
      <c r="BL105" s="828" t="s">
        <v>383</v>
      </c>
      <c r="BM105" s="828"/>
      <c r="BN105" s="828"/>
      <c r="BO105" s="828"/>
      <c r="BP105" s="828"/>
      <c r="BQ105" s="828"/>
      <c r="BR105" s="828"/>
      <c r="BS105" s="828"/>
      <c r="BT105" s="828"/>
      <c r="BU105" s="828"/>
      <c r="BV105" s="829">
        <f>'0111'!G45</f>
        <v>98184</v>
      </c>
      <c r="BW105" s="829"/>
      <c r="BX105" s="829"/>
      <c r="BY105" s="829"/>
      <c r="BZ105" s="829"/>
      <c r="CA105" s="829"/>
      <c r="CB105" s="829"/>
      <c r="CC105" s="829"/>
      <c r="CD105" s="829"/>
      <c r="CE105" s="829">
        <v>97184</v>
      </c>
      <c r="CF105" s="829"/>
      <c r="CG105" s="829"/>
      <c r="CH105" s="829"/>
      <c r="CI105" s="829"/>
      <c r="CJ105" s="829"/>
      <c r="CK105" s="829"/>
      <c r="CL105" s="829"/>
      <c r="CM105" s="829"/>
      <c r="CN105" s="839">
        <v>106384</v>
      </c>
      <c r="CO105" s="840"/>
      <c r="CP105" s="840"/>
      <c r="CQ105" s="840"/>
      <c r="CR105" s="840"/>
      <c r="CS105" s="840"/>
      <c r="CT105" s="840"/>
      <c r="CU105" s="840"/>
      <c r="CV105" s="841"/>
    </row>
    <row r="106" spans="1:100" ht="12.75">
      <c r="A106" s="832" t="s">
        <v>399</v>
      </c>
      <c r="B106" s="832"/>
      <c r="C106" s="832"/>
      <c r="D106" s="832"/>
      <c r="E106" s="832"/>
      <c r="F106" s="832"/>
      <c r="G106" s="832"/>
      <c r="H106" s="832"/>
      <c r="I106" s="832"/>
      <c r="J106" s="832"/>
      <c r="K106" s="832"/>
      <c r="L106" s="832"/>
      <c r="M106" s="832"/>
      <c r="N106" s="832"/>
      <c r="O106" s="832"/>
      <c r="P106" s="832"/>
      <c r="Q106" s="832"/>
      <c r="R106" s="832"/>
      <c r="S106" s="832"/>
      <c r="T106" s="832"/>
      <c r="U106" s="832"/>
      <c r="V106" s="828"/>
      <c r="W106" s="828"/>
      <c r="X106" s="828"/>
      <c r="Y106" s="828"/>
      <c r="Z106" s="828"/>
      <c r="AA106" s="830" t="s">
        <v>348</v>
      </c>
      <c r="AB106" s="830"/>
      <c r="AC106" s="830"/>
      <c r="AD106" s="830"/>
      <c r="AE106" s="830"/>
      <c r="AF106" s="830"/>
      <c r="AG106" s="830"/>
      <c r="AH106" s="830"/>
      <c r="AI106" s="830"/>
      <c r="AJ106" s="830" t="s">
        <v>400</v>
      </c>
      <c r="AK106" s="830"/>
      <c r="AL106" s="830"/>
      <c r="AM106" s="830"/>
      <c r="AN106" s="830"/>
      <c r="AO106" s="830"/>
      <c r="AP106" s="830"/>
      <c r="AQ106" s="830"/>
      <c r="AR106" s="830"/>
      <c r="AS106" s="828"/>
      <c r="AT106" s="828"/>
      <c r="AU106" s="828"/>
      <c r="AV106" s="828"/>
      <c r="AW106" s="828"/>
      <c r="AX106" s="828"/>
      <c r="AY106" s="828"/>
      <c r="AZ106" s="828"/>
      <c r="BA106" s="828"/>
      <c r="BB106" s="828"/>
      <c r="BC106" s="828"/>
      <c r="BD106" s="828"/>
      <c r="BE106" s="828"/>
      <c r="BF106" s="828"/>
      <c r="BG106" s="828"/>
      <c r="BH106" s="828"/>
      <c r="BI106" s="828"/>
      <c r="BJ106" s="828"/>
      <c r="BK106" s="828"/>
      <c r="BL106" s="828"/>
      <c r="BM106" s="828"/>
      <c r="BN106" s="828"/>
      <c r="BO106" s="828"/>
      <c r="BP106" s="828"/>
      <c r="BQ106" s="828"/>
      <c r="BR106" s="828"/>
      <c r="BS106" s="828"/>
      <c r="BT106" s="828"/>
      <c r="BU106" s="828"/>
      <c r="BV106" s="846">
        <f>BV107+BV115+BV119</f>
        <v>491271</v>
      </c>
      <c r="BW106" s="846"/>
      <c r="BX106" s="846"/>
      <c r="BY106" s="846"/>
      <c r="BZ106" s="846"/>
      <c r="CA106" s="846"/>
      <c r="CB106" s="846"/>
      <c r="CC106" s="846"/>
      <c r="CD106" s="846"/>
      <c r="CE106" s="846">
        <f>CE107+CE115+CE119</f>
        <v>173271</v>
      </c>
      <c r="CF106" s="846"/>
      <c r="CG106" s="846"/>
      <c r="CH106" s="846"/>
      <c r="CI106" s="846"/>
      <c r="CJ106" s="846"/>
      <c r="CK106" s="846"/>
      <c r="CL106" s="846"/>
      <c r="CM106" s="846"/>
      <c r="CN106" s="846">
        <f>CN107+CN115+CN119</f>
        <v>173271</v>
      </c>
      <c r="CO106" s="846"/>
      <c r="CP106" s="846"/>
      <c r="CQ106" s="846"/>
      <c r="CR106" s="846"/>
      <c r="CS106" s="846"/>
      <c r="CT106" s="846"/>
      <c r="CU106" s="846"/>
      <c r="CV106" s="846"/>
    </row>
    <row r="107" spans="1:100" ht="88.5" customHeight="1">
      <c r="A107" s="834" t="s">
        <v>942</v>
      </c>
      <c r="B107" s="834"/>
      <c r="C107" s="834"/>
      <c r="D107" s="834"/>
      <c r="E107" s="834"/>
      <c r="F107" s="834"/>
      <c r="G107" s="834"/>
      <c r="H107" s="834"/>
      <c r="I107" s="834"/>
      <c r="J107" s="834"/>
      <c r="K107" s="834"/>
      <c r="L107" s="834"/>
      <c r="M107" s="834"/>
      <c r="N107" s="834"/>
      <c r="O107" s="834"/>
      <c r="P107" s="834"/>
      <c r="Q107" s="834"/>
      <c r="R107" s="834"/>
      <c r="S107" s="834"/>
      <c r="T107" s="834"/>
      <c r="U107" s="834"/>
      <c r="V107" s="828"/>
      <c r="W107" s="828"/>
      <c r="X107" s="828"/>
      <c r="Y107" s="828"/>
      <c r="Z107" s="828"/>
      <c r="AA107" s="828" t="s">
        <v>348</v>
      </c>
      <c r="AB107" s="828"/>
      <c r="AC107" s="828"/>
      <c r="AD107" s="828"/>
      <c r="AE107" s="828"/>
      <c r="AF107" s="828"/>
      <c r="AG107" s="828"/>
      <c r="AH107" s="828"/>
      <c r="AI107" s="828"/>
      <c r="AJ107" s="828" t="s">
        <v>400</v>
      </c>
      <c r="AK107" s="828"/>
      <c r="AL107" s="828"/>
      <c r="AM107" s="828"/>
      <c r="AN107" s="828"/>
      <c r="AO107" s="828"/>
      <c r="AP107" s="828"/>
      <c r="AQ107" s="828"/>
      <c r="AR107" s="828"/>
      <c r="AS107" s="828" t="s">
        <v>488</v>
      </c>
      <c r="AT107" s="828"/>
      <c r="AU107" s="828"/>
      <c r="AV107" s="828"/>
      <c r="AW107" s="828"/>
      <c r="AX107" s="828"/>
      <c r="AY107" s="828"/>
      <c r="AZ107" s="828"/>
      <c r="BA107" s="828"/>
      <c r="BB107" s="828"/>
      <c r="BC107" s="828"/>
      <c r="BD107" s="828"/>
      <c r="BE107" s="828"/>
      <c r="BF107" s="828"/>
      <c r="BG107" s="828"/>
      <c r="BH107" s="828"/>
      <c r="BI107" s="828"/>
      <c r="BJ107" s="828"/>
      <c r="BK107" s="828"/>
      <c r="BL107" s="828"/>
      <c r="BM107" s="828"/>
      <c r="BN107" s="828"/>
      <c r="BO107" s="828"/>
      <c r="BP107" s="828"/>
      <c r="BQ107" s="828"/>
      <c r="BR107" s="828"/>
      <c r="BS107" s="828"/>
      <c r="BT107" s="828"/>
      <c r="BU107" s="828"/>
      <c r="BV107" s="833">
        <f>BV108</f>
        <v>373000</v>
      </c>
      <c r="BW107" s="833"/>
      <c r="BX107" s="833"/>
      <c r="BY107" s="833"/>
      <c r="BZ107" s="833"/>
      <c r="CA107" s="833"/>
      <c r="CB107" s="833"/>
      <c r="CC107" s="833"/>
      <c r="CD107" s="833"/>
      <c r="CE107" s="833">
        <f>CE108</f>
        <v>55000</v>
      </c>
      <c r="CF107" s="833"/>
      <c r="CG107" s="833"/>
      <c r="CH107" s="833"/>
      <c r="CI107" s="833"/>
      <c r="CJ107" s="833"/>
      <c r="CK107" s="833"/>
      <c r="CL107" s="833"/>
      <c r="CM107" s="833"/>
      <c r="CN107" s="833">
        <f>CN108</f>
        <v>55000</v>
      </c>
      <c r="CO107" s="833"/>
      <c r="CP107" s="833"/>
      <c r="CQ107" s="833"/>
      <c r="CR107" s="833"/>
      <c r="CS107" s="833"/>
      <c r="CT107" s="833"/>
      <c r="CU107" s="833"/>
      <c r="CV107" s="833"/>
    </row>
    <row r="108" spans="1:100" ht="13.5" customHeight="1">
      <c r="A108" s="834" t="s">
        <v>146</v>
      </c>
      <c r="B108" s="834"/>
      <c r="C108" s="834"/>
      <c r="D108" s="834"/>
      <c r="E108" s="834"/>
      <c r="F108" s="834"/>
      <c r="G108" s="834"/>
      <c r="H108" s="834"/>
      <c r="I108" s="834"/>
      <c r="J108" s="834"/>
      <c r="K108" s="834"/>
      <c r="L108" s="834"/>
      <c r="M108" s="834"/>
      <c r="N108" s="834"/>
      <c r="O108" s="834"/>
      <c r="P108" s="834"/>
      <c r="Q108" s="834"/>
      <c r="R108" s="834"/>
      <c r="S108" s="834"/>
      <c r="T108" s="834"/>
      <c r="U108" s="834"/>
      <c r="V108" s="828"/>
      <c r="W108" s="828"/>
      <c r="X108" s="828"/>
      <c r="Y108" s="828"/>
      <c r="Z108" s="828"/>
      <c r="AA108" s="828" t="s">
        <v>348</v>
      </c>
      <c r="AB108" s="828"/>
      <c r="AC108" s="828"/>
      <c r="AD108" s="828"/>
      <c r="AE108" s="828"/>
      <c r="AF108" s="828"/>
      <c r="AG108" s="828"/>
      <c r="AH108" s="828"/>
      <c r="AI108" s="828"/>
      <c r="AJ108" s="828" t="s">
        <v>400</v>
      </c>
      <c r="AK108" s="828"/>
      <c r="AL108" s="828"/>
      <c r="AM108" s="828"/>
      <c r="AN108" s="828"/>
      <c r="AO108" s="828"/>
      <c r="AP108" s="828"/>
      <c r="AQ108" s="828"/>
      <c r="AR108" s="828"/>
      <c r="AS108" s="828" t="s">
        <v>488</v>
      </c>
      <c r="AT108" s="828"/>
      <c r="AU108" s="828"/>
      <c r="AV108" s="828"/>
      <c r="AW108" s="828"/>
      <c r="AX108" s="828"/>
      <c r="AY108" s="828"/>
      <c r="AZ108" s="828"/>
      <c r="BA108" s="828"/>
      <c r="BB108" s="828"/>
      <c r="BC108" s="828" t="s">
        <v>147</v>
      </c>
      <c r="BD108" s="828"/>
      <c r="BE108" s="828"/>
      <c r="BF108" s="828"/>
      <c r="BG108" s="828"/>
      <c r="BH108" s="828"/>
      <c r="BI108" s="828"/>
      <c r="BJ108" s="828"/>
      <c r="BK108" s="828"/>
      <c r="BL108" s="828"/>
      <c r="BM108" s="828"/>
      <c r="BN108" s="828"/>
      <c r="BO108" s="828"/>
      <c r="BP108" s="828"/>
      <c r="BQ108" s="828"/>
      <c r="BR108" s="828"/>
      <c r="BS108" s="828"/>
      <c r="BT108" s="828"/>
      <c r="BU108" s="828"/>
      <c r="BV108" s="833">
        <f>BV109</f>
        <v>373000</v>
      </c>
      <c r="BW108" s="833"/>
      <c r="BX108" s="833"/>
      <c r="BY108" s="833"/>
      <c r="BZ108" s="833"/>
      <c r="CA108" s="833"/>
      <c r="CB108" s="833"/>
      <c r="CC108" s="833"/>
      <c r="CD108" s="833"/>
      <c r="CE108" s="833">
        <f>CE109</f>
        <v>55000</v>
      </c>
      <c r="CF108" s="833"/>
      <c r="CG108" s="833"/>
      <c r="CH108" s="833"/>
      <c r="CI108" s="833"/>
      <c r="CJ108" s="833"/>
      <c r="CK108" s="833"/>
      <c r="CL108" s="833"/>
      <c r="CM108" s="833"/>
      <c r="CN108" s="833">
        <f>CN109</f>
        <v>55000</v>
      </c>
      <c r="CO108" s="833"/>
      <c r="CP108" s="833"/>
      <c r="CQ108" s="833"/>
      <c r="CR108" s="833"/>
      <c r="CS108" s="833"/>
      <c r="CT108" s="833"/>
      <c r="CU108" s="833"/>
      <c r="CV108" s="833"/>
    </row>
    <row r="109" spans="1:100" ht="12.75">
      <c r="A109" s="834" t="s">
        <v>371</v>
      </c>
      <c r="B109" s="834"/>
      <c r="C109" s="834"/>
      <c r="D109" s="834"/>
      <c r="E109" s="834"/>
      <c r="F109" s="834"/>
      <c r="G109" s="834"/>
      <c r="H109" s="834"/>
      <c r="I109" s="834"/>
      <c r="J109" s="834"/>
      <c r="K109" s="834"/>
      <c r="L109" s="834"/>
      <c r="M109" s="834"/>
      <c r="N109" s="834"/>
      <c r="O109" s="834"/>
      <c r="P109" s="834"/>
      <c r="Q109" s="834"/>
      <c r="R109" s="834"/>
      <c r="S109" s="834"/>
      <c r="T109" s="834"/>
      <c r="U109" s="834"/>
      <c r="V109" s="828"/>
      <c r="W109" s="828"/>
      <c r="X109" s="828"/>
      <c r="Y109" s="828"/>
      <c r="Z109" s="828"/>
      <c r="AA109" s="828" t="s">
        <v>348</v>
      </c>
      <c r="AB109" s="828"/>
      <c r="AC109" s="828"/>
      <c r="AD109" s="828"/>
      <c r="AE109" s="828"/>
      <c r="AF109" s="828"/>
      <c r="AG109" s="828"/>
      <c r="AH109" s="828"/>
      <c r="AI109" s="828"/>
      <c r="AJ109" s="828" t="s">
        <v>400</v>
      </c>
      <c r="AK109" s="828"/>
      <c r="AL109" s="828"/>
      <c r="AM109" s="828"/>
      <c r="AN109" s="828"/>
      <c r="AO109" s="828"/>
      <c r="AP109" s="828"/>
      <c r="AQ109" s="828"/>
      <c r="AR109" s="828"/>
      <c r="AS109" s="828" t="s">
        <v>488</v>
      </c>
      <c r="AT109" s="828"/>
      <c r="AU109" s="828"/>
      <c r="AV109" s="828"/>
      <c r="AW109" s="828"/>
      <c r="AX109" s="828"/>
      <c r="AY109" s="828"/>
      <c r="AZ109" s="828"/>
      <c r="BA109" s="828"/>
      <c r="BB109" s="828"/>
      <c r="BC109" s="828" t="s">
        <v>372</v>
      </c>
      <c r="BD109" s="828"/>
      <c r="BE109" s="828"/>
      <c r="BF109" s="828"/>
      <c r="BG109" s="828"/>
      <c r="BH109" s="828"/>
      <c r="BI109" s="828"/>
      <c r="BJ109" s="828"/>
      <c r="BK109" s="828"/>
      <c r="BL109" s="828"/>
      <c r="BM109" s="828"/>
      <c r="BN109" s="828"/>
      <c r="BO109" s="828"/>
      <c r="BP109" s="828"/>
      <c r="BQ109" s="828"/>
      <c r="BR109" s="828"/>
      <c r="BS109" s="828"/>
      <c r="BT109" s="828"/>
      <c r="BU109" s="828"/>
      <c r="BV109" s="833">
        <f>BV111+BV113</f>
        <v>373000</v>
      </c>
      <c r="BW109" s="833"/>
      <c r="BX109" s="833"/>
      <c r="BY109" s="833"/>
      <c r="BZ109" s="833"/>
      <c r="CA109" s="833"/>
      <c r="CB109" s="833"/>
      <c r="CC109" s="833"/>
      <c r="CD109" s="833"/>
      <c r="CE109" s="833">
        <f>CE111+CE113</f>
        <v>55000</v>
      </c>
      <c r="CF109" s="833"/>
      <c r="CG109" s="833"/>
      <c r="CH109" s="833"/>
      <c r="CI109" s="833"/>
      <c r="CJ109" s="833"/>
      <c r="CK109" s="833"/>
      <c r="CL109" s="833"/>
      <c r="CM109" s="833"/>
      <c r="CN109" s="833">
        <f>CN111+CN113</f>
        <v>55000</v>
      </c>
      <c r="CO109" s="833"/>
      <c r="CP109" s="833"/>
      <c r="CQ109" s="833"/>
      <c r="CR109" s="833"/>
      <c r="CS109" s="833"/>
      <c r="CT109" s="833"/>
      <c r="CU109" s="833"/>
      <c r="CV109" s="833"/>
    </row>
    <row r="110" spans="1:100" ht="12.75" hidden="1">
      <c r="A110" s="834" t="s">
        <v>421</v>
      </c>
      <c r="B110" s="834"/>
      <c r="C110" s="834"/>
      <c r="D110" s="834"/>
      <c r="E110" s="834"/>
      <c r="F110" s="834"/>
      <c r="G110" s="834"/>
      <c r="H110" s="834"/>
      <c r="I110" s="834"/>
      <c r="J110" s="834"/>
      <c r="K110" s="834"/>
      <c r="L110" s="834"/>
      <c r="M110" s="834"/>
      <c r="N110" s="834"/>
      <c r="O110" s="834"/>
      <c r="P110" s="834"/>
      <c r="Q110" s="834"/>
      <c r="R110" s="834"/>
      <c r="S110" s="834"/>
      <c r="T110" s="834"/>
      <c r="U110" s="834"/>
      <c r="V110" s="828"/>
      <c r="W110" s="828"/>
      <c r="X110" s="828"/>
      <c r="Y110" s="828"/>
      <c r="Z110" s="828"/>
      <c r="AA110" s="828" t="s">
        <v>348</v>
      </c>
      <c r="AB110" s="828"/>
      <c r="AC110" s="828"/>
      <c r="AD110" s="828"/>
      <c r="AE110" s="828"/>
      <c r="AF110" s="828"/>
      <c r="AG110" s="828"/>
      <c r="AH110" s="828"/>
      <c r="AI110" s="828"/>
      <c r="AJ110" s="828" t="s">
        <v>400</v>
      </c>
      <c r="AK110" s="828"/>
      <c r="AL110" s="828"/>
      <c r="AM110" s="828"/>
      <c r="AN110" s="828"/>
      <c r="AO110" s="828"/>
      <c r="AP110" s="828"/>
      <c r="AQ110" s="828"/>
      <c r="AR110" s="828"/>
      <c r="AS110" s="828" t="s">
        <v>488</v>
      </c>
      <c r="AT110" s="828"/>
      <c r="AU110" s="828"/>
      <c r="AV110" s="828"/>
      <c r="AW110" s="828"/>
      <c r="AX110" s="828"/>
      <c r="AY110" s="828"/>
      <c r="AZ110" s="828"/>
      <c r="BA110" s="828"/>
      <c r="BB110" s="828"/>
      <c r="BC110" s="828" t="s">
        <v>151</v>
      </c>
      <c r="BD110" s="828"/>
      <c r="BE110" s="828"/>
      <c r="BF110" s="828"/>
      <c r="BG110" s="828"/>
      <c r="BH110" s="828"/>
      <c r="BI110" s="828"/>
      <c r="BJ110" s="828"/>
      <c r="BK110" s="828"/>
      <c r="BL110" s="828" t="s">
        <v>379</v>
      </c>
      <c r="BM110" s="828"/>
      <c r="BN110" s="828"/>
      <c r="BO110" s="828"/>
      <c r="BP110" s="828"/>
      <c r="BQ110" s="828"/>
      <c r="BR110" s="828"/>
      <c r="BS110" s="828"/>
      <c r="BT110" s="828"/>
      <c r="BU110" s="828"/>
      <c r="BV110" s="833">
        <v>0</v>
      </c>
      <c r="BW110" s="833"/>
      <c r="BX110" s="833"/>
      <c r="BY110" s="833"/>
      <c r="BZ110" s="833"/>
      <c r="CA110" s="833"/>
      <c r="CB110" s="833"/>
      <c r="CC110" s="833"/>
      <c r="CD110" s="833"/>
      <c r="CE110" s="833">
        <v>0</v>
      </c>
      <c r="CF110" s="833"/>
      <c r="CG110" s="833"/>
      <c r="CH110" s="833"/>
      <c r="CI110" s="833"/>
      <c r="CJ110" s="833"/>
      <c r="CK110" s="833"/>
      <c r="CL110" s="833"/>
      <c r="CM110" s="833"/>
      <c r="CN110" s="833">
        <v>0</v>
      </c>
      <c r="CO110" s="833"/>
      <c r="CP110" s="833"/>
      <c r="CQ110" s="833"/>
      <c r="CR110" s="833"/>
      <c r="CS110" s="833"/>
      <c r="CT110" s="833"/>
      <c r="CU110" s="833"/>
      <c r="CV110" s="833"/>
    </row>
    <row r="111" spans="1:100" ht="12.75">
      <c r="A111" s="834" t="s">
        <v>380</v>
      </c>
      <c r="B111" s="834"/>
      <c r="C111" s="834"/>
      <c r="D111" s="834"/>
      <c r="E111" s="834"/>
      <c r="F111" s="834"/>
      <c r="G111" s="834"/>
      <c r="H111" s="834"/>
      <c r="I111" s="834"/>
      <c r="J111" s="834"/>
      <c r="K111" s="834"/>
      <c r="L111" s="834"/>
      <c r="M111" s="834"/>
      <c r="N111" s="834"/>
      <c r="O111" s="834"/>
      <c r="P111" s="834"/>
      <c r="Q111" s="834"/>
      <c r="R111" s="834"/>
      <c r="S111" s="834"/>
      <c r="T111" s="834"/>
      <c r="U111" s="834"/>
      <c r="V111" s="828"/>
      <c r="W111" s="828"/>
      <c r="X111" s="828"/>
      <c r="Y111" s="828"/>
      <c r="Z111" s="828"/>
      <c r="AA111" s="828" t="s">
        <v>348</v>
      </c>
      <c r="AB111" s="828"/>
      <c r="AC111" s="828"/>
      <c r="AD111" s="828"/>
      <c r="AE111" s="828"/>
      <c r="AF111" s="828"/>
      <c r="AG111" s="828"/>
      <c r="AH111" s="828"/>
      <c r="AI111" s="828"/>
      <c r="AJ111" s="828" t="s">
        <v>400</v>
      </c>
      <c r="AK111" s="828"/>
      <c r="AL111" s="828"/>
      <c r="AM111" s="828"/>
      <c r="AN111" s="828"/>
      <c r="AO111" s="828"/>
      <c r="AP111" s="828"/>
      <c r="AQ111" s="828"/>
      <c r="AR111" s="828"/>
      <c r="AS111" s="828" t="s">
        <v>488</v>
      </c>
      <c r="AT111" s="828"/>
      <c r="AU111" s="828"/>
      <c r="AV111" s="828"/>
      <c r="AW111" s="828"/>
      <c r="AX111" s="828"/>
      <c r="AY111" s="828"/>
      <c r="AZ111" s="828"/>
      <c r="BA111" s="828"/>
      <c r="BB111" s="828"/>
      <c r="BC111" s="828" t="s">
        <v>154</v>
      </c>
      <c r="BD111" s="828"/>
      <c r="BE111" s="828"/>
      <c r="BF111" s="828"/>
      <c r="BG111" s="828"/>
      <c r="BH111" s="828"/>
      <c r="BI111" s="828"/>
      <c r="BJ111" s="828"/>
      <c r="BK111" s="828"/>
      <c r="BL111" s="828"/>
      <c r="BM111" s="828"/>
      <c r="BN111" s="828"/>
      <c r="BO111" s="828"/>
      <c r="BP111" s="828"/>
      <c r="BQ111" s="828"/>
      <c r="BR111" s="828"/>
      <c r="BS111" s="828"/>
      <c r="BT111" s="828"/>
      <c r="BU111" s="828"/>
      <c r="BV111" s="833">
        <f>BV112</f>
        <v>318000</v>
      </c>
      <c r="BW111" s="833"/>
      <c r="BX111" s="833"/>
      <c r="BY111" s="833"/>
      <c r="BZ111" s="833"/>
      <c r="CA111" s="833"/>
      <c r="CB111" s="833"/>
      <c r="CC111" s="833"/>
      <c r="CD111" s="833"/>
      <c r="CE111" s="833">
        <f>CE112</f>
        <v>0</v>
      </c>
      <c r="CF111" s="833"/>
      <c r="CG111" s="833"/>
      <c r="CH111" s="833"/>
      <c r="CI111" s="833"/>
      <c r="CJ111" s="833"/>
      <c r="CK111" s="833"/>
      <c r="CL111" s="833"/>
      <c r="CM111" s="833"/>
      <c r="CN111" s="833">
        <f>CN112</f>
        <v>0</v>
      </c>
      <c r="CO111" s="833"/>
      <c r="CP111" s="833"/>
      <c r="CQ111" s="833"/>
      <c r="CR111" s="833"/>
      <c r="CS111" s="833"/>
      <c r="CT111" s="833"/>
      <c r="CU111" s="833"/>
      <c r="CV111" s="833"/>
    </row>
    <row r="112" spans="1:100" ht="13.5" customHeight="1">
      <c r="A112" s="832" t="s">
        <v>375</v>
      </c>
      <c r="B112" s="832"/>
      <c r="C112" s="832"/>
      <c r="D112" s="832"/>
      <c r="E112" s="832"/>
      <c r="F112" s="832"/>
      <c r="G112" s="832"/>
      <c r="H112" s="832"/>
      <c r="I112" s="832"/>
      <c r="J112" s="832"/>
      <c r="K112" s="832"/>
      <c r="L112" s="832"/>
      <c r="M112" s="832"/>
      <c r="N112" s="832"/>
      <c r="O112" s="832"/>
      <c r="P112" s="832"/>
      <c r="Q112" s="832"/>
      <c r="R112" s="832"/>
      <c r="S112" s="832"/>
      <c r="T112" s="832"/>
      <c r="U112" s="832"/>
      <c r="V112" s="828"/>
      <c r="W112" s="828"/>
      <c r="X112" s="828"/>
      <c r="Y112" s="828"/>
      <c r="Z112" s="828"/>
      <c r="AA112" s="828" t="s">
        <v>348</v>
      </c>
      <c r="AB112" s="828"/>
      <c r="AC112" s="828"/>
      <c r="AD112" s="828"/>
      <c r="AE112" s="828"/>
      <c r="AF112" s="828"/>
      <c r="AG112" s="828"/>
      <c r="AH112" s="828"/>
      <c r="AI112" s="828"/>
      <c r="AJ112" s="828" t="s">
        <v>400</v>
      </c>
      <c r="AK112" s="828"/>
      <c r="AL112" s="828"/>
      <c r="AM112" s="828"/>
      <c r="AN112" s="828"/>
      <c r="AO112" s="828"/>
      <c r="AP112" s="828"/>
      <c r="AQ112" s="828"/>
      <c r="AR112" s="828"/>
      <c r="AS112" s="828" t="s">
        <v>488</v>
      </c>
      <c r="AT112" s="828"/>
      <c r="AU112" s="828"/>
      <c r="AV112" s="828"/>
      <c r="AW112" s="828"/>
      <c r="AX112" s="828"/>
      <c r="AY112" s="828"/>
      <c r="AZ112" s="828"/>
      <c r="BA112" s="828"/>
      <c r="BB112" s="828"/>
      <c r="BC112" s="828" t="s">
        <v>154</v>
      </c>
      <c r="BD112" s="828"/>
      <c r="BE112" s="828"/>
      <c r="BF112" s="828"/>
      <c r="BG112" s="828"/>
      <c r="BH112" s="828"/>
      <c r="BI112" s="828"/>
      <c r="BJ112" s="828"/>
      <c r="BK112" s="828"/>
      <c r="BL112" s="828" t="s">
        <v>376</v>
      </c>
      <c r="BM112" s="828"/>
      <c r="BN112" s="828"/>
      <c r="BO112" s="828"/>
      <c r="BP112" s="828"/>
      <c r="BQ112" s="828"/>
      <c r="BR112" s="828"/>
      <c r="BS112" s="828"/>
      <c r="BT112" s="828"/>
      <c r="BU112" s="828"/>
      <c r="BV112" s="833">
        <f>'0113'!G131</f>
        <v>318000</v>
      </c>
      <c r="BW112" s="833"/>
      <c r="BX112" s="833"/>
      <c r="BY112" s="833"/>
      <c r="BZ112" s="833"/>
      <c r="CA112" s="833"/>
      <c r="CB112" s="833"/>
      <c r="CC112" s="833"/>
      <c r="CD112" s="833"/>
      <c r="CE112" s="833">
        <v>0</v>
      </c>
      <c r="CF112" s="833"/>
      <c r="CG112" s="833"/>
      <c r="CH112" s="833"/>
      <c r="CI112" s="833"/>
      <c r="CJ112" s="833"/>
      <c r="CK112" s="833"/>
      <c r="CL112" s="833"/>
      <c r="CM112" s="833"/>
      <c r="CN112" s="833">
        <v>0</v>
      </c>
      <c r="CO112" s="833"/>
      <c r="CP112" s="833"/>
      <c r="CQ112" s="833"/>
      <c r="CR112" s="833"/>
      <c r="CS112" s="833"/>
      <c r="CT112" s="833"/>
      <c r="CU112" s="833"/>
      <c r="CV112" s="833"/>
    </row>
    <row r="113" spans="1:100" ht="12.75">
      <c r="A113" s="834" t="s">
        <v>749</v>
      </c>
      <c r="B113" s="834"/>
      <c r="C113" s="834"/>
      <c r="D113" s="834"/>
      <c r="E113" s="834"/>
      <c r="F113" s="834"/>
      <c r="G113" s="834"/>
      <c r="H113" s="834"/>
      <c r="I113" s="834"/>
      <c r="J113" s="834"/>
      <c r="K113" s="834"/>
      <c r="L113" s="834"/>
      <c r="M113" s="834"/>
      <c r="N113" s="834"/>
      <c r="O113" s="834"/>
      <c r="P113" s="834"/>
      <c r="Q113" s="834"/>
      <c r="R113" s="834"/>
      <c r="S113" s="834"/>
      <c r="T113" s="834"/>
      <c r="U113" s="834"/>
      <c r="V113" s="828"/>
      <c r="W113" s="828"/>
      <c r="X113" s="828"/>
      <c r="Y113" s="828"/>
      <c r="Z113" s="828"/>
      <c r="AA113" s="828" t="s">
        <v>348</v>
      </c>
      <c r="AB113" s="828"/>
      <c r="AC113" s="828"/>
      <c r="AD113" s="828"/>
      <c r="AE113" s="828"/>
      <c r="AF113" s="828"/>
      <c r="AG113" s="828"/>
      <c r="AH113" s="828"/>
      <c r="AI113" s="828"/>
      <c r="AJ113" s="828" t="s">
        <v>400</v>
      </c>
      <c r="AK113" s="828"/>
      <c r="AL113" s="828"/>
      <c r="AM113" s="828"/>
      <c r="AN113" s="828"/>
      <c r="AO113" s="828"/>
      <c r="AP113" s="828"/>
      <c r="AQ113" s="828"/>
      <c r="AR113" s="828"/>
      <c r="AS113" s="828" t="s">
        <v>488</v>
      </c>
      <c r="AT113" s="828"/>
      <c r="AU113" s="828"/>
      <c r="AV113" s="828"/>
      <c r="AW113" s="828"/>
      <c r="AX113" s="828"/>
      <c r="AY113" s="828"/>
      <c r="AZ113" s="828"/>
      <c r="BA113" s="828"/>
      <c r="BB113" s="828"/>
      <c r="BC113" s="830" t="s">
        <v>750</v>
      </c>
      <c r="BD113" s="830"/>
      <c r="BE113" s="830"/>
      <c r="BF113" s="830"/>
      <c r="BG113" s="830"/>
      <c r="BH113" s="830"/>
      <c r="BI113" s="830"/>
      <c r="BJ113" s="830"/>
      <c r="BK113" s="830"/>
      <c r="BL113" s="830"/>
      <c r="BM113" s="830"/>
      <c r="BN113" s="830"/>
      <c r="BO113" s="830"/>
      <c r="BP113" s="830"/>
      <c r="BQ113" s="830"/>
      <c r="BR113" s="830"/>
      <c r="BS113" s="830"/>
      <c r="BT113" s="830"/>
      <c r="BU113" s="830"/>
      <c r="BV113" s="831">
        <f>BV114</f>
        <v>55000</v>
      </c>
      <c r="BW113" s="831"/>
      <c r="BX113" s="831"/>
      <c r="BY113" s="831"/>
      <c r="BZ113" s="831"/>
      <c r="CA113" s="831"/>
      <c r="CB113" s="831"/>
      <c r="CC113" s="831"/>
      <c r="CD113" s="831"/>
      <c r="CE113" s="831">
        <f>CE114</f>
        <v>55000</v>
      </c>
      <c r="CF113" s="831"/>
      <c r="CG113" s="831"/>
      <c r="CH113" s="831"/>
      <c r="CI113" s="831"/>
      <c r="CJ113" s="831"/>
      <c r="CK113" s="831"/>
      <c r="CL113" s="831"/>
      <c r="CM113" s="831"/>
      <c r="CN113" s="831">
        <f>CN114</f>
        <v>55000</v>
      </c>
      <c r="CO113" s="831"/>
      <c r="CP113" s="831"/>
      <c r="CQ113" s="831"/>
      <c r="CR113" s="831"/>
      <c r="CS113" s="831"/>
      <c r="CT113" s="831"/>
      <c r="CU113" s="831"/>
      <c r="CV113" s="831"/>
    </row>
    <row r="114" spans="1:100" ht="12.75">
      <c r="A114" s="832" t="s">
        <v>156</v>
      </c>
      <c r="B114" s="832"/>
      <c r="C114" s="832"/>
      <c r="D114" s="832"/>
      <c r="E114" s="832"/>
      <c r="F114" s="832"/>
      <c r="G114" s="832"/>
      <c r="H114" s="832"/>
      <c r="I114" s="832"/>
      <c r="J114" s="832"/>
      <c r="K114" s="832"/>
      <c r="L114" s="832"/>
      <c r="M114" s="832"/>
      <c r="N114" s="832"/>
      <c r="O114" s="832"/>
      <c r="P114" s="832"/>
      <c r="Q114" s="832"/>
      <c r="R114" s="832"/>
      <c r="S114" s="832"/>
      <c r="T114" s="832"/>
      <c r="U114" s="832"/>
      <c r="V114" s="828"/>
      <c r="W114" s="828"/>
      <c r="X114" s="828"/>
      <c r="Y114" s="828"/>
      <c r="Z114" s="828"/>
      <c r="AA114" s="828" t="s">
        <v>348</v>
      </c>
      <c r="AB114" s="828"/>
      <c r="AC114" s="828"/>
      <c r="AD114" s="828"/>
      <c r="AE114" s="828"/>
      <c r="AF114" s="828"/>
      <c r="AG114" s="828"/>
      <c r="AH114" s="828"/>
      <c r="AI114" s="828"/>
      <c r="AJ114" s="828" t="s">
        <v>400</v>
      </c>
      <c r="AK114" s="828"/>
      <c r="AL114" s="828"/>
      <c r="AM114" s="828"/>
      <c r="AN114" s="828"/>
      <c r="AO114" s="828"/>
      <c r="AP114" s="828"/>
      <c r="AQ114" s="828"/>
      <c r="AR114" s="828"/>
      <c r="AS114" s="828" t="s">
        <v>488</v>
      </c>
      <c r="AT114" s="828"/>
      <c r="AU114" s="828"/>
      <c r="AV114" s="828"/>
      <c r="AW114" s="828"/>
      <c r="AX114" s="828"/>
      <c r="AY114" s="828"/>
      <c r="AZ114" s="828"/>
      <c r="BA114" s="828"/>
      <c r="BB114" s="828"/>
      <c r="BC114" s="828" t="s">
        <v>750</v>
      </c>
      <c r="BD114" s="828"/>
      <c r="BE114" s="828"/>
      <c r="BF114" s="828"/>
      <c r="BG114" s="828"/>
      <c r="BH114" s="828"/>
      <c r="BI114" s="828"/>
      <c r="BJ114" s="828"/>
      <c r="BK114" s="828"/>
      <c r="BL114" s="828" t="s">
        <v>381</v>
      </c>
      <c r="BM114" s="828"/>
      <c r="BN114" s="828"/>
      <c r="BO114" s="828"/>
      <c r="BP114" s="828"/>
      <c r="BQ114" s="828"/>
      <c r="BR114" s="828"/>
      <c r="BS114" s="828"/>
      <c r="BT114" s="828"/>
      <c r="BU114" s="828"/>
      <c r="BV114" s="829">
        <f>'0113'!G142</f>
        <v>55000</v>
      </c>
      <c r="BW114" s="829"/>
      <c r="BX114" s="829"/>
      <c r="BY114" s="829"/>
      <c r="BZ114" s="829"/>
      <c r="CA114" s="829"/>
      <c r="CB114" s="829"/>
      <c r="CC114" s="829"/>
      <c r="CD114" s="829"/>
      <c r="CE114" s="829">
        <f>BV114</f>
        <v>55000</v>
      </c>
      <c r="CF114" s="829"/>
      <c r="CG114" s="829"/>
      <c r="CH114" s="829"/>
      <c r="CI114" s="829"/>
      <c r="CJ114" s="829"/>
      <c r="CK114" s="829"/>
      <c r="CL114" s="829"/>
      <c r="CM114" s="829"/>
      <c r="CN114" s="829">
        <f>CE114</f>
        <v>55000</v>
      </c>
      <c r="CO114" s="829"/>
      <c r="CP114" s="829"/>
      <c r="CQ114" s="829"/>
      <c r="CR114" s="829"/>
      <c r="CS114" s="829"/>
      <c r="CT114" s="829"/>
      <c r="CU114" s="829"/>
      <c r="CV114" s="829"/>
    </row>
    <row r="115" spans="1:100" ht="88.5" customHeight="1">
      <c r="A115" s="860" t="s">
        <v>633</v>
      </c>
      <c r="B115" s="860"/>
      <c r="C115" s="860"/>
      <c r="D115" s="860"/>
      <c r="E115" s="860"/>
      <c r="F115" s="860"/>
      <c r="G115" s="860"/>
      <c r="H115" s="860"/>
      <c r="I115" s="860"/>
      <c r="J115" s="860"/>
      <c r="K115" s="860"/>
      <c r="L115" s="860"/>
      <c r="M115" s="860"/>
      <c r="N115" s="860"/>
      <c r="O115" s="860"/>
      <c r="P115" s="860"/>
      <c r="Q115" s="860"/>
      <c r="R115" s="860"/>
      <c r="S115" s="860"/>
      <c r="T115" s="860"/>
      <c r="U115" s="860"/>
      <c r="V115" s="828"/>
      <c r="W115" s="828"/>
      <c r="X115" s="828"/>
      <c r="Y115" s="828"/>
      <c r="Z115" s="828"/>
      <c r="AA115" s="828" t="s">
        <v>348</v>
      </c>
      <c r="AB115" s="828"/>
      <c r="AC115" s="828"/>
      <c r="AD115" s="828"/>
      <c r="AE115" s="828"/>
      <c r="AF115" s="828"/>
      <c r="AG115" s="828"/>
      <c r="AH115" s="828"/>
      <c r="AI115" s="828"/>
      <c r="AJ115" s="828" t="s">
        <v>400</v>
      </c>
      <c r="AK115" s="828"/>
      <c r="AL115" s="828"/>
      <c r="AM115" s="828"/>
      <c r="AN115" s="828"/>
      <c r="AO115" s="828"/>
      <c r="AP115" s="828"/>
      <c r="AQ115" s="828"/>
      <c r="AR115" s="828"/>
      <c r="AS115" s="828" t="s">
        <v>634</v>
      </c>
      <c r="AT115" s="828"/>
      <c r="AU115" s="828"/>
      <c r="AV115" s="828"/>
      <c r="AW115" s="828"/>
      <c r="AX115" s="828"/>
      <c r="AY115" s="828"/>
      <c r="AZ115" s="828"/>
      <c r="BA115" s="828"/>
      <c r="BB115" s="828"/>
      <c r="BC115" s="828"/>
      <c r="BD115" s="828"/>
      <c r="BE115" s="828"/>
      <c r="BF115" s="828"/>
      <c r="BG115" s="828"/>
      <c r="BH115" s="828"/>
      <c r="BI115" s="828"/>
      <c r="BJ115" s="828"/>
      <c r="BK115" s="828"/>
      <c r="BL115" s="828"/>
      <c r="BM115" s="828"/>
      <c r="BN115" s="828"/>
      <c r="BO115" s="828"/>
      <c r="BP115" s="828"/>
      <c r="BQ115" s="828"/>
      <c r="BR115" s="828"/>
      <c r="BS115" s="828"/>
      <c r="BT115" s="828"/>
      <c r="BU115" s="828"/>
      <c r="BV115" s="829">
        <f>BV116</f>
        <v>116771</v>
      </c>
      <c r="BW115" s="829"/>
      <c r="BX115" s="829"/>
      <c r="BY115" s="829"/>
      <c r="BZ115" s="829"/>
      <c r="CA115" s="829"/>
      <c r="CB115" s="829"/>
      <c r="CC115" s="829"/>
      <c r="CD115" s="829"/>
      <c r="CE115" s="829">
        <f>CE116</f>
        <v>116771</v>
      </c>
      <c r="CF115" s="829"/>
      <c r="CG115" s="829"/>
      <c r="CH115" s="829"/>
      <c r="CI115" s="829"/>
      <c r="CJ115" s="829"/>
      <c r="CK115" s="829"/>
      <c r="CL115" s="829"/>
      <c r="CM115" s="829"/>
      <c r="CN115" s="842">
        <f>CN116</f>
        <v>116771</v>
      </c>
      <c r="CO115" s="842"/>
      <c r="CP115" s="842"/>
      <c r="CQ115" s="842"/>
      <c r="CR115" s="842"/>
      <c r="CS115" s="842"/>
      <c r="CT115" s="842"/>
      <c r="CU115" s="842"/>
      <c r="CV115" s="842"/>
    </row>
    <row r="116" spans="1:100" ht="24.75" customHeight="1">
      <c r="A116" s="834" t="s">
        <v>146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28"/>
      <c r="W116" s="828"/>
      <c r="X116" s="828"/>
      <c r="Y116" s="828"/>
      <c r="Z116" s="828"/>
      <c r="AA116" s="828" t="s">
        <v>348</v>
      </c>
      <c r="AB116" s="828"/>
      <c r="AC116" s="828"/>
      <c r="AD116" s="828"/>
      <c r="AE116" s="828"/>
      <c r="AF116" s="828"/>
      <c r="AG116" s="828"/>
      <c r="AH116" s="828"/>
      <c r="AI116" s="828"/>
      <c r="AJ116" s="828" t="s">
        <v>400</v>
      </c>
      <c r="AK116" s="828"/>
      <c r="AL116" s="828"/>
      <c r="AM116" s="828"/>
      <c r="AN116" s="828"/>
      <c r="AO116" s="828"/>
      <c r="AP116" s="828"/>
      <c r="AQ116" s="828"/>
      <c r="AR116" s="828"/>
      <c r="AS116" s="828" t="s">
        <v>634</v>
      </c>
      <c r="AT116" s="828"/>
      <c r="AU116" s="828"/>
      <c r="AV116" s="828"/>
      <c r="AW116" s="828"/>
      <c r="AX116" s="828"/>
      <c r="AY116" s="828"/>
      <c r="AZ116" s="828"/>
      <c r="BA116" s="828"/>
      <c r="BB116" s="828"/>
      <c r="BC116" s="828" t="s">
        <v>147</v>
      </c>
      <c r="BD116" s="828"/>
      <c r="BE116" s="828"/>
      <c r="BF116" s="828"/>
      <c r="BG116" s="828"/>
      <c r="BH116" s="828"/>
      <c r="BI116" s="828"/>
      <c r="BJ116" s="828"/>
      <c r="BK116" s="828"/>
      <c r="BL116" s="828"/>
      <c r="BM116" s="828"/>
      <c r="BN116" s="828"/>
      <c r="BO116" s="828"/>
      <c r="BP116" s="828"/>
      <c r="BQ116" s="828"/>
      <c r="BR116" s="828"/>
      <c r="BS116" s="828"/>
      <c r="BT116" s="828"/>
      <c r="BU116" s="828"/>
      <c r="BV116" s="829">
        <f>BV117</f>
        <v>116771</v>
      </c>
      <c r="BW116" s="829"/>
      <c r="BX116" s="829"/>
      <c r="BY116" s="829"/>
      <c r="BZ116" s="829"/>
      <c r="CA116" s="829"/>
      <c r="CB116" s="829"/>
      <c r="CC116" s="829"/>
      <c r="CD116" s="829"/>
      <c r="CE116" s="829">
        <f>CE117</f>
        <v>116771</v>
      </c>
      <c r="CF116" s="829"/>
      <c r="CG116" s="829"/>
      <c r="CH116" s="829"/>
      <c r="CI116" s="829"/>
      <c r="CJ116" s="829"/>
      <c r="CK116" s="829"/>
      <c r="CL116" s="829"/>
      <c r="CM116" s="829"/>
      <c r="CN116" s="842">
        <f>CN117</f>
        <v>116771</v>
      </c>
      <c r="CO116" s="842"/>
      <c r="CP116" s="842"/>
      <c r="CQ116" s="842"/>
      <c r="CR116" s="842"/>
      <c r="CS116" s="842"/>
      <c r="CT116" s="842"/>
      <c r="CU116" s="842"/>
      <c r="CV116" s="842"/>
    </row>
    <row r="117" spans="1:100" ht="25.5" customHeight="1">
      <c r="A117" s="834" t="s">
        <v>380</v>
      </c>
      <c r="B117" s="834"/>
      <c r="C117" s="834"/>
      <c r="D117" s="834"/>
      <c r="E117" s="834"/>
      <c r="F117" s="834"/>
      <c r="G117" s="834"/>
      <c r="H117" s="834"/>
      <c r="I117" s="834"/>
      <c r="J117" s="834"/>
      <c r="K117" s="834"/>
      <c r="L117" s="834"/>
      <c r="M117" s="834"/>
      <c r="N117" s="834"/>
      <c r="O117" s="834"/>
      <c r="P117" s="834"/>
      <c r="Q117" s="834"/>
      <c r="R117" s="834"/>
      <c r="S117" s="834"/>
      <c r="T117" s="834"/>
      <c r="U117" s="834"/>
      <c r="V117" s="828"/>
      <c r="W117" s="828"/>
      <c r="X117" s="828"/>
      <c r="Y117" s="828"/>
      <c r="Z117" s="828"/>
      <c r="AA117" s="828" t="s">
        <v>348</v>
      </c>
      <c r="AB117" s="828"/>
      <c r="AC117" s="828"/>
      <c r="AD117" s="828"/>
      <c r="AE117" s="828"/>
      <c r="AF117" s="828"/>
      <c r="AG117" s="828"/>
      <c r="AH117" s="828"/>
      <c r="AI117" s="828"/>
      <c r="AJ117" s="828" t="s">
        <v>400</v>
      </c>
      <c r="AK117" s="828"/>
      <c r="AL117" s="828"/>
      <c r="AM117" s="828"/>
      <c r="AN117" s="828"/>
      <c r="AO117" s="828"/>
      <c r="AP117" s="828"/>
      <c r="AQ117" s="828"/>
      <c r="AR117" s="828"/>
      <c r="AS117" s="828" t="s">
        <v>634</v>
      </c>
      <c r="AT117" s="828"/>
      <c r="AU117" s="828"/>
      <c r="AV117" s="828"/>
      <c r="AW117" s="828"/>
      <c r="AX117" s="828"/>
      <c r="AY117" s="828"/>
      <c r="AZ117" s="828"/>
      <c r="BA117" s="828"/>
      <c r="BB117" s="828"/>
      <c r="BC117" s="828" t="s">
        <v>154</v>
      </c>
      <c r="BD117" s="828"/>
      <c r="BE117" s="828"/>
      <c r="BF117" s="828"/>
      <c r="BG117" s="828"/>
      <c r="BH117" s="828"/>
      <c r="BI117" s="828"/>
      <c r="BJ117" s="828"/>
      <c r="BK117" s="828"/>
      <c r="BL117" s="828"/>
      <c r="BM117" s="828"/>
      <c r="BN117" s="828"/>
      <c r="BO117" s="828"/>
      <c r="BP117" s="828"/>
      <c r="BQ117" s="828"/>
      <c r="BR117" s="828"/>
      <c r="BS117" s="828"/>
      <c r="BT117" s="828"/>
      <c r="BU117" s="828"/>
      <c r="BV117" s="829">
        <f>BV118</f>
        <v>116771</v>
      </c>
      <c r="BW117" s="829"/>
      <c r="BX117" s="829"/>
      <c r="BY117" s="829"/>
      <c r="BZ117" s="829"/>
      <c r="CA117" s="829"/>
      <c r="CB117" s="829"/>
      <c r="CC117" s="829"/>
      <c r="CD117" s="829"/>
      <c r="CE117" s="829">
        <f>CE118</f>
        <v>116771</v>
      </c>
      <c r="CF117" s="829"/>
      <c r="CG117" s="829"/>
      <c r="CH117" s="829"/>
      <c r="CI117" s="829"/>
      <c r="CJ117" s="829"/>
      <c r="CK117" s="829"/>
      <c r="CL117" s="829"/>
      <c r="CM117" s="829"/>
      <c r="CN117" s="842">
        <f>CN118</f>
        <v>116771</v>
      </c>
      <c r="CO117" s="842"/>
      <c r="CP117" s="842"/>
      <c r="CQ117" s="842"/>
      <c r="CR117" s="842"/>
      <c r="CS117" s="842"/>
      <c r="CT117" s="842"/>
      <c r="CU117" s="842"/>
      <c r="CV117" s="842"/>
    </row>
    <row r="118" spans="1:100" ht="12.75">
      <c r="A118" s="834" t="s">
        <v>380</v>
      </c>
      <c r="B118" s="834"/>
      <c r="C118" s="834"/>
      <c r="D118" s="834"/>
      <c r="E118" s="834"/>
      <c r="F118" s="834"/>
      <c r="G118" s="834"/>
      <c r="H118" s="834"/>
      <c r="I118" s="834"/>
      <c r="J118" s="834"/>
      <c r="K118" s="834"/>
      <c r="L118" s="834"/>
      <c r="M118" s="834"/>
      <c r="N118" s="834"/>
      <c r="O118" s="834"/>
      <c r="P118" s="834"/>
      <c r="Q118" s="834"/>
      <c r="R118" s="834"/>
      <c r="S118" s="834"/>
      <c r="T118" s="834"/>
      <c r="U118" s="834"/>
      <c r="V118" s="828"/>
      <c r="W118" s="828"/>
      <c r="X118" s="828"/>
      <c r="Y118" s="828"/>
      <c r="Z118" s="828"/>
      <c r="AA118" s="828" t="s">
        <v>348</v>
      </c>
      <c r="AB118" s="828"/>
      <c r="AC118" s="828"/>
      <c r="AD118" s="828"/>
      <c r="AE118" s="828"/>
      <c r="AF118" s="828"/>
      <c r="AG118" s="828"/>
      <c r="AH118" s="828"/>
      <c r="AI118" s="828"/>
      <c r="AJ118" s="828" t="s">
        <v>400</v>
      </c>
      <c r="AK118" s="828"/>
      <c r="AL118" s="828"/>
      <c r="AM118" s="828"/>
      <c r="AN118" s="828"/>
      <c r="AO118" s="828"/>
      <c r="AP118" s="828"/>
      <c r="AQ118" s="828"/>
      <c r="AR118" s="828"/>
      <c r="AS118" s="828" t="s">
        <v>634</v>
      </c>
      <c r="AT118" s="828"/>
      <c r="AU118" s="828"/>
      <c r="AV118" s="828"/>
      <c r="AW118" s="828"/>
      <c r="AX118" s="828"/>
      <c r="AY118" s="828"/>
      <c r="AZ118" s="828"/>
      <c r="BA118" s="828"/>
      <c r="BB118" s="828"/>
      <c r="BC118" s="828" t="s">
        <v>154</v>
      </c>
      <c r="BD118" s="828"/>
      <c r="BE118" s="828"/>
      <c r="BF118" s="828"/>
      <c r="BG118" s="828"/>
      <c r="BH118" s="828"/>
      <c r="BI118" s="828"/>
      <c r="BJ118" s="828"/>
      <c r="BK118" s="828"/>
      <c r="BL118" s="828" t="s">
        <v>376</v>
      </c>
      <c r="BM118" s="828"/>
      <c r="BN118" s="828"/>
      <c r="BO118" s="828"/>
      <c r="BP118" s="828"/>
      <c r="BQ118" s="828"/>
      <c r="BR118" s="828"/>
      <c r="BS118" s="828"/>
      <c r="BT118" s="828"/>
      <c r="BU118" s="828"/>
      <c r="BV118" s="833">
        <f>'0113'!G276</f>
        <v>116771</v>
      </c>
      <c r="BW118" s="833"/>
      <c r="BX118" s="833"/>
      <c r="BY118" s="833"/>
      <c r="BZ118" s="833"/>
      <c r="CA118" s="833"/>
      <c r="CB118" s="833"/>
      <c r="CC118" s="833"/>
      <c r="CD118" s="833"/>
      <c r="CE118" s="829">
        <f>BV118</f>
        <v>116771</v>
      </c>
      <c r="CF118" s="829"/>
      <c r="CG118" s="829"/>
      <c r="CH118" s="829"/>
      <c r="CI118" s="829"/>
      <c r="CJ118" s="829"/>
      <c r="CK118" s="829"/>
      <c r="CL118" s="829"/>
      <c r="CM118" s="829"/>
      <c r="CN118" s="839">
        <f>CE118</f>
        <v>116771</v>
      </c>
      <c r="CO118" s="840"/>
      <c r="CP118" s="840"/>
      <c r="CQ118" s="840"/>
      <c r="CR118" s="840"/>
      <c r="CS118" s="840"/>
      <c r="CT118" s="840"/>
      <c r="CU118" s="840"/>
      <c r="CV118" s="841"/>
    </row>
    <row r="119" spans="1:100" ht="62.25" customHeight="1">
      <c r="A119" s="834" t="s">
        <v>772</v>
      </c>
      <c r="B119" s="834"/>
      <c r="C119" s="834"/>
      <c r="D119" s="834"/>
      <c r="E119" s="834"/>
      <c r="F119" s="834"/>
      <c r="G119" s="834"/>
      <c r="H119" s="834"/>
      <c r="I119" s="834"/>
      <c r="J119" s="834"/>
      <c r="K119" s="834"/>
      <c r="L119" s="834"/>
      <c r="M119" s="834"/>
      <c r="N119" s="834"/>
      <c r="O119" s="834"/>
      <c r="P119" s="834"/>
      <c r="Q119" s="834"/>
      <c r="R119" s="834"/>
      <c r="S119" s="834"/>
      <c r="T119" s="834"/>
      <c r="U119" s="834"/>
      <c r="V119" s="828"/>
      <c r="W119" s="828"/>
      <c r="X119" s="828"/>
      <c r="Y119" s="828"/>
      <c r="Z119" s="828"/>
      <c r="AA119" s="828" t="s">
        <v>348</v>
      </c>
      <c r="AB119" s="828"/>
      <c r="AC119" s="828"/>
      <c r="AD119" s="828"/>
      <c r="AE119" s="828"/>
      <c r="AF119" s="828"/>
      <c r="AG119" s="828"/>
      <c r="AH119" s="828"/>
      <c r="AI119" s="828"/>
      <c r="AJ119" s="828" t="s">
        <v>400</v>
      </c>
      <c r="AK119" s="828"/>
      <c r="AL119" s="828"/>
      <c r="AM119" s="828"/>
      <c r="AN119" s="828"/>
      <c r="AO119" s="828"/>
      <c r="AP119" s="828"/>
      <c r="AQ119" s="828"/>
      <c r="AR119" s="828"/>
      <c r="AS119" s="828" t="s">
        <v>944</v>
      </c>
      <c r="AT119" s="828"/>
      <c r="AU119" s="828"/>
      <c r="AV119" s="828"/>
      <c r="AW119" s="828"/>
      <c r="AX119" s="828"/>
      <c r="AY119" s="828"/>
      <c r="AZ119" s="828"/>
      <c r="BA119" s="828"/>
      <c r="BB119" s="828"/>
      <c r="BC119" s="828"/>
      <c r="BD119" s="828"/>
      <c r="BE119" s="828"/>
      <c r="BF119" s="828"/>
      <c r="BG119" s="828"/>
      <c r="BH119" s="828"/>
      <c r="BI119" s="828"/>
      <c r="BJ119" s="828"/>
      <c r="BK119" s="828"/>
      <c r="BL119" s="828"/>
      <c r="BM119" s="828"/>
      <c r="BN119" s="828"/>
      <c r="BO119" s="828"/>
      <c r="BP119" s="828"/>
      <c r="BQ119" s="828"/>
      <c r="BR119" s="828"/>
      <c r="BS119" s="828"/>
      <c r="BT119" s="828"/>
      <c r="BU119" s="828"/>
      <c r="BV119" s="829">
        <f>BV120</f>
        <v>1500</v>
      </c>
      <c r="BW119" s="829"/>
      <c r="BX119" s="829"/>
      <c r="BY119" s="829"/>
      <c r="BZ119" s="829"/>
      <c r="CA119" s="829"/>
      <c r="CB119" s="829"/>
      <c r="CC119" s="829"/>
      <c r="CD119" s="829"/>
      <c r="CE119" s="829">
        <f>CE120</f>
        <v>1500</v>
      </c>
      <c r="CF119" s="829"/>
      <c r="CG119" s="829"/>
      <c r="CH119" s="829"/>
      <c r="CI119" s="829"/>
      <c r="CJ119" s="829"/>
      <c r="CK119" s="829"/>
      <c r="CL119" s="829"/>
      <c r="CM119" s="829"/>
      <c r="CN119" s="842">
        <f>CN120</f>
        <v>1500</v>
      </c>
      <c r="CO119" s="842"/>
      <c r="CP119" s="842"/>
      <c r="CQ119" s="842"/>
      <c r="CR119" s="842"/>
      <c r="CS119" s="842"/>
      <c r="CT119" s="842"/>
      <c r="CU119" s="842"/>
      <c r="CV119" s="842"/>
    </row>
    <row r="120" spans="1:100" ht="24.75" customHeight="1">
      <c r="A120" s="834" t="s">
        <v>146</v>
      </c>
      <c r="B120" s="834"/>
      <c r="C120" s="834"/>
      <c r="D120" s="834"/>
      <c r="E120" s="834"/>
      <c r="F120" s="834"/>
      <c r="G120" s="834"/>
      <c r="H120" s="834"/>
      <c r="I120" s="834"/>
      <c r="J120" s="834"/>
      <c r="K120" s="834"/>
      <c r="L120" s="834"/>
      <c r="M120" s="834"/>
      <c r="N120" s="834"/>
      <c r="O120" s="834"/>
      <c r="P120" s="834"/>
      <c r="Q120" s="834"/>
      <c r="R120" s="834"/>
      <c r="S120" s="834"/>
      <c r="T120" s="834"/>
      <c r="U120" s="834"/>
      <c r="V120" s="828"/>
      <c r="W120" s="828"/>
      <c r="X120" s="828"/>
      <c r="Y120" s="828"/>
      <c r="Z120" s="828"/>
      <c r="AA120" s="828" t="s">
        <v>348</v>
      </c>
      <c r="AB120" s="828"/>
      <c r="AC120" s="828"/>
      <c r="AD120" s="828"/>
      <c r="AE120" s="828"/>
      <c r="AF120" s="828"/>
      <c r="AG120" s="828"/>
      <c r="AH120" s="828"/>
      <c r="AI120" s="828"/>
      <c r="AJ120" s="828" t="s">
        <v>400</v>
      </c>
      <c r="AK120" s="828"/>
      <c r="AL120" s="828"/>
      <c r="AM120" s="828"/>
      <c r="AN120" s="828"/>
      <c r="AO120" s="828"/>
      <c r="AP120" s="828"/>
      <c r="AQ120" s="828"/>
      <c r="AR120" s="828"/>
      <c r="AS120" s="828" t="s">
        <v>944</v>
      </c>
      <c r="AT120" s="828"/>
      <c r="AU120" s="828"/>
      <c r="AV120" s="828"/>
      <c r="AW120" s="828"/>
      <c r="AX120" s="828"/>
      <c r="AY120" s="828"/>
      <c r="AZ120" s="828"/>
      <c r="BA120" s="828"/>
      <c r="BB120" s="828"/>
      <c r="BC120" s="828" t="s">
        <v>147</v>
      </c>
      <c r="BD120" s="828"/>
      <c r="BE120" s="828"/>
      <c r="BF120" s="828"/>
      <c r="BG120" s="828"/>
      <c r="BH120" s="828"/>
      <c r="BI120" s="828"/>
      <c r="BJ120" s="828"/>
      <c r="BK120" s="828"/>
      <c r="BL120" s="828"/>
      <c r="BM120" s="828"/>
      <c r="BN120" s="828"/>
      <c r="BO120" s="828"/>
      <c r="BP120" s="828"/>
      <c r="BQ120" s="828"/>
      <c r="BR120" s="828"/>
      <c r="BS120" s="828"/>
      <c r="BT120" s="828"/>
      <c r="BU120" s="828"/>
      <c r="BV120" s="829">
        <f>BV121</f>
        <v>1500</v>
      </c>
      <c r="BW120" s="829"/>
      <c r="BX120" s="829"/>
      <c r="BY120" s="829"/>
      <c r="BZ120" s="829"/>
      <c r="CA120" s="829"/>
      <c r="CB120" s="829"/>
      <c r="CC120" s="829"/>
      <c r="CD120" s="829"/>
      <c r="CE120" s="829">
        <f>CE121</f>
        <v>1500</v>
      </c>
      <c r="CF120" s="829"/>
      <c r="CG120" s="829"/>
      <c r="CH120" s="829"/>
      <c r="CI120" s="829"/>
      <c r="CJ120" s="829"/>
      <c r="CK120" s="829"/>
      <c r="CL120" s="829"/>
      <c r="CM120" s="829"/>
      <c r="CN120" s="842">
        <f>CN121</f>
        <v>1500</v>
      </c>
      <c r="CO120" s="842"/>
      <c r="CP120" s="842"/>
      <c r="CQ120" s="842"/>
      <c r="CR120" s="842"/>
      <c r="CS120" s="842"/>
      <c r="CT120" s="842"/>
      <c r="CU120" s="842"/>
      <c r="CV120" s="842"/>
    </row>
    <row r="121" spans="1:100" ht="12.75">
      <c r="A121" s="834" t="s">
        <v>380</v>
      </c>
      <c r="B121" s="834"/>
      <c r="C121" s="834"/>
      <c r="D121" s="834"/>
      <c r="E121" s="834"/>
      <c r="F121" s="834"/>
      <c r="G121" s="834"/>
      <c r="H121" s="834"/>
      <c r="I121" s="834"/>
      <c r="J121" s="834"/>
      <c r="K121" s="834"/>
      <c r="L121" s="834"/>
      <c r="M121" s="834"/>
      <c r="N121" s="834"/>
      <c r="O121" s="834"/>
      <c r="P121" s="834"/>
      <c r="Q121" s="834"/>
      <c r="R121" s="834"/>
      <c r="S121" s="834"/>
      <c r="T121" s="834"/>
      <c r="U121" s="834"/>
      <c r="V121" s="828"/>
      <c r="W121" s="828"/>
      <c r="X121" s="828"/>
      <c r="Y121" s="828"/>
      <c r="Z121" s="828"/>
      <c r="AA121" s="828" t="s">
        <v>348</v>
      </c>
      <c r="AB121" s="828"/>
      <c r="AC121" s="828"/>
      <c r="AD121" s="828"/>
      <c r="AE121" s="828"/>
      <c r="AF121" s="828"/>
      <c r="AG121" s="828"/>
      <c r="AH121" s="828"/>
      <c r="AI121" s="828"/>
      <c r="AJ121" s="828" t="s">
        <v>400</v>
      </c>
      <c r="AK121" s="828"/>
      <c r="AL121" s="828"/>
      <c r="AM121" s="828"/>
      <c r="AN121" s="828"/>
      <c r="AO121" s="828"/>
      <c r="AP121" s="828"/>
      <c r="AQ121" s="828"/>
      <c r="AR121" s="828"/>
      <c r="AS121" s="828" t="s">
        <v>944</v>
      </c>
      <c r="AT121" s="828"/>
      <c r="AU121" s="828"/>
      <c r="AV121" s="828"/>
      <c r="AW121" s="828"/>
      <c r="AX121" s="828"/>
      <c r="AY121" s="828"/>
      <c r="AZ121" s="828"/>
      <c r="BA121" s="828"/>
      <c r="BB121" s="828"/>
      <c r="BC121" s="828" t="s">
        <v>154</v>
      </c>
      <c r="BD121" s="828"/>
      <c r="BE121" s="828"/>
      <c r="BF121" s="828"/>
      <c r="BG121" s="828"/>
      <c r="BH121" s="828"/>
      <c r="BI121" s="828"/>
      <c r="BJ121" s="828"/>
      <c r="BK121" s="828"/>
      <c r="BL121" s="828"/>
      <c r="BM121" s="828"/>
      <c r="BN121" s="828"/>
      <c r="BO121" s="828"/>
      <c r="BP121" s="828"/>
      <c r="BQ121" s="828"/>
      <c r="BR121" s="828"/>
      <c r="BS121" s="828"/>
      <c r="BT121" s="828"/>
      <c r="BU121" s="828"/>
      <c r="BV121" s="829">
        <f>BV122</f>
        <v>1500</v>
      </c>
      <c r="BW121" s="829"/>
      <c r="BX121" s="829"/>
      <c r="BY121" s="829"/>
      <c r="BZ121" s="829"/>
      <c r="CA121" s="829"/>
      <c r="CB121" s="829"/>
      <c r="CC121" s="829"/>
      <c r="CD121" s="829"/>
      <c r="CE121" s="829">
        <f>CE122</f>
        <v>1500</v>
      </c>
      <c r="CF121" s="829"/>
      <c r="CG121" s="829"/>
      <c r="CH121" s="829"/>
      <c r="CI121" s="829"/>
      <c r="CJ121" s="829"/>
      <c r="CK121" s="829"/>
      <c r="CL121" s="829"/>
      <c r="CM121" s="829"/>
      <c r="CN121" s="842">
        <f>CN122</f>
        <v>1500</v>
      </c>
      <c r="CO121" s="842"/>
      <c r="CP121" s="842"/>
      <c r="CQ121" s="842"/>
      <c r="CR121" s="842"/>
      <c r="CS121" s="842"/>
      <c r="CT121" s="842"/>
      <c r="CU121" s="842"/>
      <c r="CV121" s="842"/>
    </row>
    <row r="122" spans="1:100" ht="12.75">
      <c r="A122" s="832" t="s">
        <v>375</v>
      </c>
      <c r="B122" s="832"/>
      <c r="C122" s="832"/>
      <c r="D122" s="832"/>
      <c r="E122" s="832"/>
      <c r="F122" s="832"/>
      <c r="G122" s="832"/>
      <c r="H122" s="832"/>
      <c r="I122" s="832"/>
      <c r="J122" s="832"/>
      <c r="K122" s="832"/>
      <c r="L122" s="832"/>
      <c r="M122" s="832"/>
      <c r="N122" s="832"/>
      <c r="O122" s="832"/>
      <c r="P122" s="832"/>
      <c r="Q122" s="832"/>
      <c r="R122" s="832"/>
      <c r="S122" s="832"/>
      <c r="T122" s="832"/>
      <c r="U122" s="832"/>
      <c r="V122" s="828"/>
      <c r="W122" s="828"/>
      <c r="X122" s="828"/>
      <c r="Y122" s="828"/>
      <c r="Z122" s="828"/>
      <c r="AA122" s="828" t="s">
        <v>348</v>
      </c>
      <c r="AB122" s="828"/>
      <c r="AC122" s="828"/>
      <c r="AD122" s="828"/>
      <c r="AE122" s="828"/>
      <c r="AF122" s="828"/>
      <c r="AG122" s="828"/>
      <c r="AH122" s="828"/>
      <c r="AI122" s="828"/>
      <c r="AJ122" s="828" t="s">
        <v>400</v>
      </c>
      <c r="AK122" s="828"/>
      <c r="AL122" s="828"/>
      <c r="AM122" s="828"/>
      <c r="AN122" s="828"/>
      <c r="AO122" s="828"/>
      <c r="AP122" s="828"/>
      <c r="AQ122" s="828"/>
      <c r="AR122" s="828"/>
      <c r="AS122" s="828" t="s">
        <v>944</v>
      </c>
      <c r="AT122" s="828"/>
      <c r="AU122" s="828"/>
      <c r="AV122" s="828"/>
      <c r="AW122" s="828"/>
      <c r="AX122" s="828"/>
      <c r="AY122" s="828"/>
      <c r="AZ122" s="828"/>
      <c r="BA122" s="828"/>
      <c r="BB122" s="828"/>
      <c r="BC122" s="828" t="s">
        <v>154</v>
      </c>
      <c r="BD122" s="828"/>
      <c r="BE122" s="828"/>
      <c r="BF122" s="828"/>
      <c r="BG122" s="828"/>
      <c r="BH122" s="828"/>
      <c r="BI122" s="828"/>
      <c r="BJ122" s="828"/>
      <c r="BK122" s="828"/>
      <c r="BL122" s="828" t="s">
        <v>376</v>
      </c>
      <c r="BM122" s="828"/>
      <c r="BN122" s="828"/>
      <c r="BO122" s="828"/>
      <c r="BP122" s="828"/>
      <c r="BQ122" s="828"/>
      <c r="BR122" s="828"/>
      <c r="BS122" s="828"/>
      <c r="BT122" s="828"/>
      <c r="BU122" s="828"/>
      <c r="BV122" s="829">
        <f>'0113'!G416</f>
        <v>1500</v>
      </c>
      <c r="BW122" s="829"/>
      <c r="BX122" s="829"/>
      <c r="BY122" s="829"/>
      <c r="BZ122" s="829"/>
      <c r="CA122" s="829"/>
      <c r="CB122" s="829"/>
      <c r="CC122" s="829"/>
      <c r="CD122" s="829"/>
      <c r="CE122" s="829">
        <v>1500</v>
      </c>
      <c r="CF122" s="829"/>
      <c r="CG122" s="829"/>
      <c r="CH122" s="829"/>
      <c r="CI122" s="829"/>
      <c r="CJ122" s="829"/>
      <c r="CK122" s="829"/>
      <c r="CL122" s="829"/>
      <c r="CM122" s="829"/>
      <c r="CN122" s="839">
        <v>1500</v>
      </c>
      <c r="CO122" s="840"/>
      <c r="CP122" s="840"/>
      <c r="CQ122" s="840"/>
      <c r="CR122" s="840"/>
      <c r="CS122" s="840"/>
      <c r="CT122" s="840"/>
      <c r="CU122" s="840"/>
      <c r="CV122" s="841"/>
    </row>
    <row r="123" spans="1:100" ht="13.5" customHeight="1" hidden="1">
      <c r="A123" s="832"/>
      <c r="B123" s="832"/>
      <c r="C123" s="832"/>
      <c r="D123" s="832"/>
      <c r="E123" s="832"/>
      <c r="F123" s="832"/>
      <c r="G123" s="832"/>
      <c r="H123" s="832"/>
      <c r="I123" s="832"/>
      <c r="J123" s="832"/>
      <c r="K123" s="832"/>
      <c r="L123" s="832"/>
      <c r="M123" s="832"/>
      <c r="N123" s="832"/>
      <c r="O123" s="832"/>
      <c r="P123" s="832"/>
      <c r="Q123" s="832"/>
      <c r="R123" s="832"/>
      <c r="S123" s="832"/>
      <c r="T123" s="832"/>
      <c r="U123" s="832"/>
      <c r="V123" s="828"/>
      <c r="W123" s="828"/>
      <c r="X123" s="828"/>
      <c r="Y123" s="828"/>
      <c r="Z123" s="828"/>
      <c r="AA123" s="830" t="s">
        <v>401</v>
      </c>
      <c r="AB123" s="830"/>
      <c r="AC123" s="830"/>
      <c r="AD123" s="830"/>
      <c r="AE123" s="830"/>
      <c r="AF123" s="830"/>
      <c r="AG123" s="830"/>
      <c r="AH123" s="830"/>
      <c r="AI123" s="830"/>
      <c r="AJ123" s="830" t="s">
        <v>402</v>
      </c>
      <c r="AK123" s="830"/>
      <c r="AL123" s="830"/>
      <c r="AM123" s="830"/>
      <c r="AN123" s="830"/>
      <c r="AO123" s="830"/>
      <c r="AP123" s="830"/>
      <c r="AQ123" s="830"/>
      <c r="AR123" s="830"/>
      <c r="AS123" s="828"/>
      <c r="AT123" s="828"/>
      <c r="AU123" s="828"/>
      <c r="AV123" s="828"/>
      <c r="AW123" s="828"/>
      <c r="AX123" s="828"/>
      <c r="AY123" s="828"/>
      <c r="AZ123" s="828"/>
      <c r="BA123" s="828"/>
      <c r="BB123" s="828"/>
      <c r="BC123" s="828"/>
      <c r="BD123" s="828"/>
      <c r="BE123" s="828"/>
      <c r="BF123" s="828"/>
      <c r="BG123" s="828"/>
      <c r="BH123" s="828"/>
      <c r="BI123" s="828"/>
      <c r="BJ123" s="828"/>
      <c r="BK123" s="828"/>
      <c r="BL123" s="828"/>
      <c r="BM123" s="828"/>
      <c r="BN123" s="828"/>
      <c r="BO123" s="828"/>
      <c r="BP123" s="828"/>
      <c r="BQ123" s="828"/>
      <c r="BR123" s="828"/>
      <c r="BS123" s="828"/>
      <c r="BT123" s="828"/>
      <c r="BU123" s="828"/>
      <c r="BV123" s="829"/>
      <c r="BW123" s="829"/>
      <c r="BX123" s="829"/>
      <c r="BY123" s="829"/>
      <c r="BZ123" s="829"/>
      <c r="CA123" s="829"/>
      <c r="CB123" s="829"/>
      <c r="CC123" s="829"/>
      <c r="CD123" s="829"/>
      <c r="CE123" s="829"/>
      <c r="CF123" s="829"/>
      <c r="CG123" s="829"/>
      <c r="CH123" s="829"/>
      <c r="CI123" s="829"/>
      <c r="CJ123" s="829"/>
      <c r="CK123" s="829"/>
      <c r="CL123" s="829"/>
      <c r="CM123" s="829"/>
      <c r="CN123" s="839"/>
      <c r="CO123" s="840"/>
      <c r="CP123" s="840"/>
      <c r="CQ123" s="840"/>
      <c r="CR123" s="840"/>
      <c r="CS123" s="840"/>
      <c r="CT123" s="840"/>
      <c r="CU123" s="840"/>
      <c r="CV123" s="841"/>
    </row>
    <row r="124" spans="1:100" ht="13.5" customHeight="1" hidden="1">
      <c r="A124" s="832"/>
      <c r="B124" s="832"/>
      <c r="C124" s="832"/>
      <c r="D124" s="832"/>
      <c r="E124" s="832"/>
      <c r="F124" s="832"/>
      <c r="G124" s="832"/>
      <c r="H124" s="832"/>
      <c r="I124" s="832"/>
      <c r="J124" s="832"/>
      <c r="K124" s="832"/>
      <c r="L124" s="832"/>
      <c r="M124" s="832"/>
      <c r="N124" s="832"/>
      <c r="O124" s="832"/>
      <c r="P124" s="832"/>
      <c r="Q124" s="832"/>
      <c r="R124" s="832"/>
      <c r="S124" s="832"/>
      <c r="T124" s="832"/>
      <c r="U124" s="832"/>
      <c r="V124" s="828"/>
      <c r="W124" s="828"/>
      <c r="X124" s="828"/>
      <c r="Y124" s="828"/>
      <c r="Z124" s="828"/>
      <c r="AA124" s="828" t="s">
        <v>401</v>
      </c>
      <c r="AB124" s="828"/>
      <c r="AC124" s="828"/>
      <c r="AD124" s="828"/>
      <c r="AE124" s="828"/>
      <c r="AF124" s="828"/>
      <c r="AG124" s="828"/>
      <c r="AH124" s="828"/>
      <c r="AI124" s="828"/>
      <c r="AJ124" s="828" t="s">
        <v>402</v>
      </c>
      <c r="AK124" s="828"/>
      <c r="AL124" s="828"/>
      <c r="AM124" s="828"/>
      <c r="AN124" s="828"/>
      <c r="AO124" s="828"/>
      <c r="AP124" s="828"/>
      <c r="AQ124" s="828"/>
      <c r="AR124" s="828"/>
      <c r="AS124" s="828" t="s">
        <v>403</v>
      </c>
      <c r="AT124" s="828"/>
      <c r="AU124" s="828"/>
      <c r="AV124" s="828"/>
      <c r="AW124" s="828"/>
      <c r="AX124" s="828"/>
      <c r="AY124" s="828"/>
      <c r="AZ124" s="828"/>
      <c r="BA124" s="828"/>
      <c r="BB124" s="828"/>
      <c r="BC124" s="828"/>
      <c r="BD124" s="828"/>
      <c r="BE124" s="828"/>
      <c r="BF124" s="828"/>
      <c r="BG124" s="828"/>
      <c r="BH124" s="828"/>
      <c r="BI124" s="828"/>
      <c r="BJ124" s="828"/>
      <c r="BK124" s="828"/>
      <c r="BL124" s="828"/>
      <c r="BM124" s="828"/>
      <c r="BN124" s="828"/>
      <c r="BO124" s="828"/>
      <c r="BP124" s="828"/>
      <c r="BQ124" s="828"/>
      <c r="BR124" s="828"/>
      <c r="BS124" s="828"/>
      <c r="BT124" s="828"/>
      <c r="BU124" s="828"/>
      <c r="BV124" s="829"/>
      <c r="BW124" s="829"/>
      <c r="BX124" s="829"/>
      <c r="BY124" s="829"/>
      <c r="BZ124" s="829"/>
      <c r="CA124" s="829"/>
      <c r="CB124" s="829"/>
      <c r="CC124" s="829"/>
      <c r="CD124" s="829"/>
      <c r="CE124" s="829"/>
      <c r="CF124" s="829"/>
      <c r="CG124" s="829"/>
      <c r="CH124" s="829"/>
      <c r="CI124" s="829"/>
      <c r="CJ124" s="829"/>
      <c r="CK124" s="829"/>
      <c r="CL124" s="829"/>
      <c r="CM124" s="829"/>
      <c r="CN124" s="839"/>
      <c r="CO124" s="840"/>
      <c r="CP124" s="840"/>
      <c r="CQ124" s="840"/>
      <c r="CR124" s="840"/>
      <c r="CS124" s="840"/>
      <c r="CT124" s="840"/>
      <c r="CU124" s="840"/>
      <c r="CV124" s="841"/>
    </row>
    <row r="125" spans="1:100" ht="13.5" customHeight="1" hidden="1">
      <c r="A125" s="834" t="s">
        <v>380</v>
      </c>
      <c r="B125" s="834"/>
      <c r="C125" s="834"/>
      <c r="D125" s="834"/>
      <c r="E125" s="834"/>
      <c r="F125" s="834"/>
      <c r="G125" s="834"/>
      <c r="H125" s="834"/>
      <c r="I125" s="834"/>
      <c r="J125" s="834"/>
      <c r="K125" s="834"/>
      <c r="L125" s="834"/>
      <c r="M125" s="834"/>
      <c r="N125" s="834"/>
      <c r="O125" s="834"/>
      <c r="P125" s="834"/>
      <c r="Q125" s="834"/>
      <c r="R125" s="834"/>
      <c r="S125" s="834"/>
      <c r="T125" s="834"/>
      <c r="U125" s="834"/>
      <c r="V125" s="828"/>
      <c r="W125" s="828"/>
      <c r="X125" s="828"/>
      <c r="Y125" s="828"/>
      <c r="Z125" s="828"/>
      <c r="AA125" s="828" t="s">
        <v>401</v>
      </c>
      <c r="AB125" s="828"/>
      <c r="AC125" s="828"/>
      <c r="AD125" s="828"/>
      <c r="AE125" s="828"/>
      <c r="AF125" s="828"/>
      <c r="AG125" s="828"/>
      <c r="AH125" s="828"/>
      <c r="AI125" s="828"/>
      <c r="AJ125" s="828" t="s">
        <v>402</v>
      </c>
      <c r="AK125" s="828"/>
      <c r="AL125" s="828"/>
      <c r="AM125" s="828"/>
      <c r="AN125" s="828"/>
      <c r="AO125" s="828"/>
      <c r="AP125" s="828"/>
      <c r="AQ125" s="828"/>
      <c r="AR125" s="828"/>
      <c r="AS125" s="828" t="s">
        <v>403</v>
      </c>
      <c r="AT125" s="828"/>
      <c r="AU125" s="828"/>
      <c r="AV125" s="828"/>
      <c r="AW125" s="828"/>
      <c r="AX125" s="828"/>
      <c r="AY125" s="828"/>
      <c r="AZ125" s="828"/>
      <c r="BA125" s="828"/>
      <c r="BB125" s="828"/>
      <c r="BC125" s="828" t="s">
        <v>154</v>
      </c>
      <c r="BD125" s="828"/>
      <c r="BE125" s="828"/>
      <c r="BF125" s="828"/>
      <c r="BG125" s="828"/>
      <c r="BH125" s="828"/>
      <c r="BI125" s="828"/>
      <c r="BJ125" s="828"/>
      <c r="BK125" s="828"/>
      <c r="BL125" s="828"/>
      <c r="BM125" s="828"/>
      <c r="BN125" s="828"/>
      <c r="BO125" s="828"/>
      <c r="BP125" s="828"/>
      <c r="BQ125" s="828"/>
      <c r="BR125" s="828"/>
      <c r="BS125" s="828"/>
      <c r="BT125" s="828"/>
      <c r="BU125" s="828"/>
      <c r="BV125" s="829"/>
      <c r="BW125" s="829"/>
      <c r="BX125" s="829"/>
      <c r="BY125" s="829"/>
      <c r="BZ125" s="829"/>
      <c r="CA125" s="829"/>
      <c r="CB125" s="829"/>
      <c r="CC125" s="829"/>
      <c r="CD125" s="829"/>
      <c r="CE125" s="829"/>
      <c r="CF125" s="829"/>
      <c r="CG125" s="829"/>
      <c r="CH125" s="829"/>
      <c r="CI125" s="829"/>
      <c r="CJ125" s="829"/>
      <c r="CK125" s="829"/>
      <c r="CL125" s="829"/>
      <c r="CM125" s="829"/>
      <c r="CN125" s="839"/>
      <c r="CO125" s="840"/>
      <c r="CP125" s="840"/>
      <c r="CQ125" s="840"/>
      <c r="CR125" s="840"/>
      <c r="CS125" s="840"/>
      <c r="CT125" s="840"/>
      <c r="CU125" s="840"/>
      <c r="CV125" s="841"/>
    </row>
    <row r="126" spans="1:100" ht="13.5" customHeight="1" hidden="1">
      <c r="A126" s="832"/>
      <c r="B126" s="832"/>
      <c r="C126" s="832"/>
      <c r="D126" s="832"/>
      <c r="E126" s="832"/>
      <c r="F126" s="832"/>
      <c r="G126" s="832"/>
      <c r="H126" s="832"/>
      <c r="I126" s="832"/>
      <c r="J126" s="832"/>
      <c r="K126" s="832"/>
      <c r="L126" s="832"/>
      <c r="M126" s="832"/>
      <c r="N126" s="832"/>
      <c r="O126" s="832"/>
      <c r="P126" s="832"/>
      <c r="Q126" s="832"/>
      <c r="R126" s="832"/>
      <c r="S126" s="832"/>
      <c r="T126" s="832"/>
      <c r="U126" s="832"/>
      <c r="V126" s="828"/>
      <c r="W126" s="828"/>
      <c r="X126" s="828"/>
      <c r="Y126" s="828"/>
      <c r="Z126" s="828"/>
      <c r="AA126" s="828" t="s">
        <v>401</v>
      </c>
      <c r="AB126" s="828"/>
      <c r="AC126" s="828"/>
      <c r="AD126" s="828"/>
      <c r="AE126" s="828"/>
      <c r="AF126" s="828"/>
      <c r="AG126" s="828"/>
      <c r="AH126" s="828"/>
      <c r="AI126" s="828"/>
      <c r="AJ126" s="828" t="s">
        <v>402</v>
      </c>
      <c r="AK126" s="828"/>
      <c r="AL126" s="828"/>
      <c r="AM126" s="828"/>
      <c r="AN126" s="828"/>
      <c r="AO126" s="828"/>
      <c r="AP126" s="828"/>
      <c r="AQ126" s="828"/>
      <c r="AR126" s="828"/>
      <c r="AS126" s="828"/>
      <c r="AT126" s="828"/>
      <c r="AU126" s="828"/>
      <c r="AV126" s="828"/>
      <c r="AW126" s="828"/>
      <c r="AX126" s="828"/>
      <c r="AY126" s="828"/>
      <c r="AZ126" s="828"/>
      <c r="BA126" s="828"/>
      <c r="BB126" s="828"/>
      <c r="BC126" s="828"/>
      <c r="BD126" s="828"/>
      <c r="BE126" s="828"/>
      <c r="BF126" s="828"/>
      <c r="BG126" s="828"/>
      <c r="BH126" s="828"/>
      <c r="BI126" s="828"/>
      <c r="BJ126" s="828"/>
      <c r="BK126" s="828"/>
      <c r="BL126" s="828"/>
      <c r="BM126" s="828"/>
      <c r="BN126" s="828"/>
      <c r="BO126" s="828"/>
      <c r="BP126" s="828"/>
      <c r="BQ126" s="828"/>
      <c r="BR126" s="828"/>
      <c r="BS126" s="828"/>
      <c r="BT126" s="828"/>
      <c r="BU126" s="828"/>
      <c r="BV126" s="829"/>
      <c r="BW126" s="829"/>
      <c r="BX126" s="829"/>
      <c r="BY126" s="829"/>
      <c r="BZ126" s="829"/>
      <c r="CA126" s="829"/>
      <c r="CB126" s="829"/>
      <c r="CC126" s="829"/>
      <c r="CD126" s="829"/>
      <c r="CE126" s="829"/>
      <c r="CF126" s="829"/>
      <c r="CG126" s="829"/>
      <c r="CH126" s="829"/>
      <c r="CI126" s="829"/>
      <c r="CJ126" s="829"/>
      <c r="CK126" s="829"/>
      <c r="CL126" s="829"/>
      <c r="CM126" s="829"/>
      <c r="CN126" s="839"/>
      <c r="CO126" s="840"/>
      <c r="CP126" s="840"/>
      <c r="CQ126" s="840"/>
      <c r="CR126" s="840"/>
      <c r="CS126" s="840"/>
      <c r="CT126" s="840"/>
      <c r="CU126" s="840"/>
      <c r="CV126" s="841"/>
    </row>
    <row r="127" spans="1:100" ht="12.75">
      <c r="A127" s="860" t="s">
        <v>404</v>
      </c>
      <c r="B127" s="860"/>
      <c r="C127" s="860"/>
      <c r="D127" s="860"/>
      <c r="E127" s="860"/>
      <c r="F127" s="860"/>
      <c r="G127" s="860"/>
      <c r="H127" s="860"/>
      <c r="I127" s="860"/>
      <c r="J127" s="860"/>
      <c r="K127" s="860"/>
      <c r="L127" s="860"/>
      <c r="M127" s="860"/>
      <c r="N127" s="860"/>
      <c r="O127" s="860"/>
      <c r="P127" s="860"/>
      <c r="Q127" s="860"/>
      <c r="R127" s="860"/>
      <c r="S127" s="860"/>
      <c r="T127" s="860"/>
      <c r="U127" s="860"/>
      <c r="V127" s="828"/>
      <c r="W127" s="828"/>
      <c r="X127" s="828"/>
      <c r="Y127" s="828"/>
      <c r="Z127" s="828"/>
      <c r="AA127" s="830" t="s">
        <v>401</v>
      </c>
      <c r="AB127" s="830"/>
      <c r="AC127" s="830"/>
      <c r="AD127" s="830"/>
      <c r="AE127" s="830"/>
      <c r="AF127" s="830"/>
      <c r="AG127" s="830"/>
      <c r="AH127" s="830"/>
      <c r="AI127" s="830"/>
      <c r="AJ127" s="830" t="s">
        <v>349</v>
      </c>
      <c r="AK127" s="830"/>
      <c r="AL127" s="830"/>
      <c r="AM127" s="830"/>
      <c r="AN127" s="830"/>
      <c r="AO127" s="830"/>
      <c r="AP127" s="830"/>
      <c r="AQ127" s="830"/>
      <c r="AR127" s="830"/>
      <c r="AS127" s="828"/>
      <c r="AT127" s="828"/>
      <c r="AU127" s="828"/>
      <c r="AV127" s="828"/>
      <c r="AW127" s="828"/>
      <c r="AX127" s="828"/>
      <c r="AY127" s="828"/>
      <c r="AZ127" s="828"/>
      <c r="BA127" s="828"/>
      <c r="BB127" s="828"/>
      <c r="BC127" s="828"/>
      <c r="BD127" s="828"/>
      <c r="BE127" s="828"/>
      <c r="BF127" s="828"/>
      <c r="BG127" s="828"/>
      <c r="BH127" s="828"/>
      <c r="BI127" s="828"/>
      <c r="BJ127" s="828"/>
      <c r="BK127" s="828"/>
      <c r="BL127" s="828"/>
      <c r="BM127" s="828"/>
      <c r="BN127" s="828"/>
      <c r="BO127" s="828"/>
      <c r="BP127" s="828"/>
      <c r="BQ127" s="828"/>
      <c r="BR127" s="828"/>
      <c r="BS127" s="828"/>
      <c r="BT127" s="828"/>
      <c r="BU127" s="828"/>
      <c r="BV127" s="838">
        <f>BV128+BV132</f>
        <v>168021</v>
      </c>
      <c r="BW127" s="838"/>
      <c r="BX127" s="838"/>
      <c r="BY127" s="838"/>
      <c r="BZ127" s="838"/>
      <c r="CA127" s="838"/>
      <c r="CB127" s="838"/>
      <c r="CC127" s="838"/>
      <c r="CD127" s="838"/>
      <c r="CE127" s="838">
        <f>CE128+CE132</f>
        <v>168021</v>
      </c>
      <c r="CF127" s="838"/>
      <c r="CG127" s="838"/>
      <c r="CH127" s="838"/>
      <c r="CI127" s="838"/>
      <c r="CJ127" s="838"/>
      <c r="CK127" s="838"/>
      <c r="CL127" s="838"/>
      <c r="CM127" s="838"/>
      <c r="CN127" s="850">
        <f>CN128+CN132</f>
        <v>168021</v>
      </c>
      <c r="CO127" s="850"/>
      <c r="CP127" s="850"/>
      <c r="CQ127" s="850"/>
      <c r="CR127" s="850"/>
      <c r="CS127" s="850"/>
      <c r="CT127" s="850"/>
      <c r="CU127" s="850"/>
      <c r="CV127" s="850"/>
    </row>
    <row r="128" spans="1:100" ht="12.75" hidden="1">
      <c r="A128" s="834" t="s">
        <v>405</v>
      </c>
      <c r="B128" s="834"/>
      <c r="C128" s="834"/>
      <c r="D128" s="834"/>
      <c r="E128" s="834"/>
      <c r="F128" s="834"/>
      <c r="G128" s="834"/>
      <c r="H128" s="834"/>
      <c r="I128" s="834"/>
      <c r="J128" s="834"/>
      <c r="K128" s="834"/>
      <c r="L128" s="834"/>
      <c r="M128" s="834"/>
      <c r="N128" s="834"/>
      <c r="O128" s="834"/>
      <c r="P128" s="834"/>
      <c r="Q128" s="834"/>
      <c r="R128" s="834"/>
      <c r="S128" s="834"/>
      <c r="T128" s="834"/>
      <c r="U128" s="834"/>
      <c r="V128" s="828"/>
      <c r="W128" s="828"/>
      <c r="X128" s="828"/>
      <c r="Y128" s="828"/>
      <c r="Z128" s="828"/>
      <c r="AA128" s="830" t="s">
        <v>401</v>
      </c>
      <c r="AB128" s="830"/>
      <c r="AC128" s="830"/>
      <c r="AD128" s="830"/>
      <c r="AE128" s="830"/>
      <c r="AF128" s="830"/>
      <c r="AG128" s="830"/>
      <c r="AH128" s="830"/>
      <c r="AI128" s="830"/>
      <c r="AJ128" s="830" t="s">
        <v>402</v>
      </c>
      <c r="AK128" s="830"/>
      <c r="AL128" s="830"/>
      <c r="AM128" s="830"/>
      <c r="AN128" s="830"/>
      <c r="AO128" s="830"/>
      <c r="AP128" s="830"/>
      <c r="AQ128" s="830"/>
      <c r="AR128" s="830"/>
      <c r="AS128" s="828"/>
      <c r="AT128" s="828"/>
      <c r="AU128" s="828"/>
      <c r="AV128" s="828"/>
      <c r="AW128" s="828"/>
      <c r="AX128" s="828"/>
      <c r="AY128" s="828"/>
      <c r="AZ128" s="828"/>
      <c r="BA128" s="828"/>
      <c r="BB128" s="828"/>
      <c r="BC128" s="828"/>
      <c r="BD128" s="828"/>
      <c r="BE128" s="828"/>
      <c r="BF128" s="828"/>
      <c r="BG128" s="828"/>
      <c r="BH128" s="828"/>
      <c r="BI128" s="828"/>
      <c r="BJ128" s="828"/>
      <c r="BK128" s="828"/>
      <c r="BL128" s="828"/>
      <c r="BM128" s="828"/>
      <c r="BN128" s="828"/>
      <c r="BO128" s="828"/>
      <c r="BP128" s="828"/>
      <c r="BQ128" s="828"/>
      <c r="BR128" s="828"/>
      <c r="BS128" s="828"/>
      <c r="BT128" s="828"/>
      <c r="BU128" s="828"/>
      <c r="BV128" s="835">
        <f>BV129</f>
        <v>0</v>
      </c>
      <c r="BW128" s="835"/>
      <c r="BX128" s="835"/>
      <c r="BY128" s="835"/>
      <c r="BZ128" s="835"/>
      <c r="CA128" s="835"/>
      <c r="CB128" s="835"/>
      <c r="CC128" s="835"/>
      <c r="CD128" s="835"/>
      <c r="CE128" s="835">
        <f>CE129</f>
        <v>0</v>
      </c>
      <c r="CF128" s="835"/>
      <c r="CG128" s="835"/>
      <c r="CH128" s="835"/>
      <c r="CI128" s="835"/>
      <c r="CJ128" s="835"/>
      <c r="CK128" s="835"/>
      <c r="CL128" s="835"/>
      <c r="CM128" s="835"/>
      <c r="CN128" s="847">
        <f>CN129</f>
        <v>0</v>
      </c>
      <c r="CO128" s="847"/>
      <c r="CP128" s="847"/>
      <c r="CQ128" s="847"/>
      <c r="CR128" s="847"/>
      <c r="CS128" s="847"/>
      <c r="CT128" s="847"/>
      <c r="CU128" s="847"/>
      <c r="CV128" s="847"/>
    </row>
    <row r="129" spans="1:100" ht="24.75" customHeight="1" hidden="1">
      <c r="A129" s="834" t="s">
        <v>146</v>
      </c>
      <c r="B129" s="834"/>
      <c r="C129" s="834"/>
      <c r="D129" s="834"/>
      <c r="E129" s="834"/>
      <c r="F129" s="834"/>
      <c r="G129" s="834"/>
      <c r="H129" s="834"/>
      <c r="I129" s="834"/>
      <c r="J129" s="834"/>
      <c r="K129" s="834"/>
      <c r="L129" s="834"/>
      <c r="M129" s="834"/>
      <c r="N129" s="834"/>
      <c r="O129" s="834"/>
      <c r="P129" s="834"/>
      <c r="Q129" s="834"/>
      <c r="R129" s="834"/>
      <c r="S129" s="834"/>
      <c r="T129" s="834"/>
      <c r="U129" s="834"/>
      <c r="V129" s="828"/>
      <c r="W129" s="828"/>
      <c r="X129" s="828"/>
      <c r="Y129" s="828"/>
      <c r="Z129" s="828"/>
      <c r="AA129" s="828" t="s">
        <v>401</v>
      </c>
      <c r="AB129" s="828"/>
      <c r="AC129" s="828"/>
      <c r="AD129" s="828"/>
      <c r="AE129" s="828"/>
      <c r="AF129" s="828"/>
      <c r="AG129" s="828"/>
      <c r="AH129" s="828"/>
      <c r="AI129" s="828"/>
      <c r="AJ129" s="828" t="s">
        <v>402</v>
      </c>
      <c r="AK129" s="828"/>
      <c r="AL129" s="828"/>
      <c r="AM129" s="828"/>
      <c r="AN129" s="828"/>
      <c r="AO129" s="828"/>
      <c r="AP129" s="828"/>
      <c r="AQ129" s="828"/>
      <c r="AR129" s="828"/>
      <c r="AS129" s="828" t="s">
        <v>403</v>
      </c>
      <c r="AT129" s="828"/>
      <c r="AU129" s="828"/>
      <c r="AV129" s="828"/>
      <c r="AW129" s="828"/>
      <c r="AX129" s="828"/>
      <c r="AY129" s="828"/>
      <c r="AZ129" s="828"/>
      <c r="BA129" s="828"/>
      <c r="BB129" s="828"/>
      <c r="BC129" s="828" t="s">
        <v>147</v>
      </c>
      <c r="BD129" s="828"/>
      <c r="BE129" s="828"/>
      <c r="BF129" s="828"/>
      <c r="BG129" s="828"/>
      <c r="BH129" s="828"/>
      <c r="BI129" s="828"/>
      <c r="BJ129" s="828"/>
      <c r="BK129" s="828"/>
      <c r="BL129" s="828"/>
      <c r="BM129" s="828"/>
      <c r="BN129" s="828"/>
      <c r="BO129" s="828"/>
      <c r="BP129" s="828"/>
      <c r="BQ129" s="828"/>
      <c r="BR129" s="828"/>
      <c r="BS129" s="828"/>
      <c r="BT129" s="828"/>
      <c r="BU129" s="828"/>
      <c r="BV129" s="829">
        <f>BV130</f>
        <v>0</v>
      </c>
      <c r="BW129" s="829"/>
      <c r="BX129" s="829"/>
      <c r="BY129" s="829"/>
      <c r="BZ129" s="829"/>
      <c r="CA129" s="829"/>
      <c r="CB129" s="829"/>
      <c r="CC129" s="829"/>
      <c r="CD129" s="829"/>
      <c r="CE129" s="829">
        <f>CE130</f>
        <v>0</v>
      </c>
      <c r="CF129" s="829"/>
      <c r="CG129" s="829"/>
      <c r="CH129" s="829"/>
      <c r="CI129" s="829"/>
      <c r="CJ129" s="829"/>
      <c r="CK129" s="829"/>
      <c r="CL129" s="829"/>
      <c r="CM129" s="829"/>
      <c r="CN129" s="842">
        <f>CN130</f>
        <v>0</v>
      </c>
      <c r="CO129" s="842"/>
      <c r="CP129" s="842"/>
      <c r="CQ129" s="842"/>
      <c r="CR129" s="842"/>
      <c r="CS129" s="842"/>
      <c r="CT129" s="842"/>
      <c r="CU129" s="842"/>
      <c r="CV129" s="842"/>
    </row>
    <row r="130" spans="1:100" ht="12.75" hidden="1">
      <c r="A130" s="834" t="s">
        <v>406</v>
      </c>
      <c r="B130" s="834"/>
      <c r="C130" s="834"/>
      <c r="D130" s="834"/>
      <c r="E130" s="834"/>
      <c r="F130" s="834"/>
      <c r="G130" s="834"/>
      <c r="H130" s="834"/>
      <c r="I130" s="834"/>
      <c r="J130" s="834"/>
      <c r="K130" s="834"/>
      <c r="L130" s="834"/>
      <c r="M130" s="834"/>
      <c r="N130" s="834"/>
      <c r="O130" s="834"/>
      <c r="P130" s="834"/>
      <c r="Q130" s="834"/>
      <c r="R130" s="834"/>
      <c r="S130" s="834"/>
      <c r="T130" s="834"/>
      <c r="U130" s="834"/>
      <c r="V130" s="828"/>
      <c r="W130" s="828"/>
      <c r="X130" s="828"/>
      <c r="Y130" s="828"/>
      <c r="Z130" s="828"/>
      <c r="AA130" s="828" t="s">
        <v>401</v>
      </c>
      <c r="AB130" s="828"/>
      <c r="AC130" s="828"/>
      <c r="AD130" s="828"/>
      <c r="AE130" s="828"/>
      <c r="AF130" s="828"/>
      <c r="AG130" s="828"/>
      <c r="AH130" s="828"/>
      <c r="AI130" s="828"/>
      <c r="AJ130" s="828" t="s">
        <v>402</v>
      </c>
      <c r="AK130" s="828"/>
      <c r="AL130" s="828"/>
      <c r="AM130" s="828"/>
      <c r="AN130" s="828"/>
      <c r="AO130" s="828"/>
      <c r="AP130" s="828"/>
      <c r="AQ130" s="828"/>
      <c r="AR130" s="828"/>
      <c r="AS130" s="828" t="s">
        <v>403</v>
      </c>
      <c r="AT130" s="828"/>
      <c r="AU130" s="828"/>
      <c r="AV130" s="828"/>
      <c r="AW130" s="828"/>
      <c r="AX130" s="828"/>
      <c r="AY130" s="828"/>
      <c r="AZ130" s="828"/>
      <c r="BA130" s="828"/>
      <c r="BB130" s="828"/>
      <c r="BC130" s="828" t="s">
        <v>154</v>
      </c>
      <c r="BD130" s="828"/>
      <c r="BE130" s="828"/>
      <c r="BF130" s="828"/>
      <c r="BG130" s="828"/>
      <c r="BH130" s="828"/>
      <c r="BI130" s="828"/>
      <c r="BJ130" s="828"/>
      <c r="BK130" s="828"/>
      <c r="BL130" s="828"/>
      <c r="BM130" s="828"/>
      <c r="BN130" s="828"/>
      <c r="BO130" s="828"/>
      <c r="BP130" s="828"/>
      <c r="BQ130" s="828"/>
      <c r="BR130" s="828"/>
      <c r="BS130" s="828"/>
      <c r="BT130" s="828"/>
      <c r="BU130" s="828"/>
      <c r="BV130" s="829">
        <f>BV131</f>
        <v>0</v>
      </c>
      <c r="BW130" s="829"/>
      <c r="BX130" s="829"/>
      <c r="BY130" s="829"/>
      <c r="BZ130" s="829"/>
      <c r="CA130" s="829"/>
      <c r="CB130" s="829"/>
      <c r="CC130" s="829"/>
      <c r="CD130" s="829"/>
      <c r="CE130" s="829">
        <f>CE131</f>
        <v>0</v>
      </c>
      <c r="CF130" s="829"/>
      <c r="CG130" s="829"/>
      <c r="CH130" s="829"/>
      <c r="CI130" s="829"/>
      <c r="CJ130" s="829"/>
      <c r="CK130" s="829"/>
      <c r="CL130" s="829"/>
      <c r="CM130" s="829"/>
      <c r="CN130" s="842">
        <f>CN131</f>
        <v>0</v>
      </c>
      <c r="CO130" s="842"/>
      <c r="CP130" s="842"/>
      <c r="CQ130" s="842"/>
      <c r="CR130" s="842"/>
      <c r="CS130" s="842"/>
      <c r="CT130" s="842"/>
      <c r="CU130" s="842"/>
      <c r="CV130" s="842"/>
    </row>
    <row r="131" spans="1:100" ht="12.75" hidden="1">
      <c r="A131" s="834" t="s">
        <v>380</v>
      </c>
      <c r="B131" s="834"/>
      <c r="C131" s="834"/>
      <c r="D131" s="834"/>
      <c r="E131" s="834"/>
      <c r="F131" s="834"/>
      <c r="G131" s="834"/>
      <c r="H131" s="834"/>
      <c r="I131" s="834"/>
      <c r="J131" s="834"/>
      <c r="K131" s="834"/>
      <c r="L131" s="834"/>
      <c r="M131" s="834"/>
      <c r="N131" s="834"/>
      <c r="O131" s="834"/>
      <c r="P131" s="834"/>
      <c r="Q131" s="834"/>
      <c r="R131" s="834"/>
      <c r="S131" s="834"/>
      <c r="T131" s="834"/>
      <c r="U131" s="834"/>
      <c r="V131" s="828"/>
      <c r="W131" s="828"/>
      <c r="X131" s="828"/>
      <c r="Y131" s="828"/>
      <c r="Z131" s="828"/>
      <c r="AA131" s="828" t="s">
        <v>401</v>
      </c>
      <c r="AB131" s="828"/>
      <c r="AC131" s="828"/>
      <c r="AD131" s="828"/>
      <c r="AE131" s="828"/>
      <c r="AF131" s="828"/>
      <c r="AG131" s="828"/>
      <c r="AH131" s="828"/>
      <c r="AI131" s="828"/>
      <c r="AJ131" s="828" t="s">
        <v>402</v>
      </c>
      <c r="AK131" s="828"/>
      <c r="AL131" s="828"/>
      <c r="AM131" s="828"/>
      <c r="AN131" s="828"/>
      <c r="AO131" s="828"/>
      <c r="AP131" s="828"/>
      <c r="AQ131" s="828"/>
      <c r="AR131" s="828"/>
      <c r="AS131" s="828" t="s">
        <v>403</v>
      </c>
      <c r="AT131" s="828"/>
      <c r="AU131" s="828"/>
      <c r="AV131" s="828"/>
      <c r="AW131" s="828"/>
      <c r="AX131" s="828"/>
      <c r="AY131" s="828"/>
      <c r="AZ131" s="828"/>
      <c r="BA131" s="828"/>
      <c r="BB131" s="828"/>
      <c r="BC131" s="828" t="s">
        <v>154</v>
      </c>
      <c r="BD131" s="828"/>
      <c r="BE131" s="828"/>
      <c r="BF131" s="828"/>
      <c r="BG131" s="828"/>
      <c r="BH131" s="828"/>
      <c r="BI131" s="828"/>
      <c r="BJ131" s="828"/>
      <c r="BK131" s="828"/>
      <c r="BL131" s="828" t="s">
        <v>376</v>
      </c>
      <c r="BM131" s="828"/>
      <c r="BN131" s="828"/>
      <c r="BO131" s="828"/>
      <c r="BP131" s="828"/>
      <c r="BQ131" s="828"/>
      <c r="BR131" s="828"/>
      <c r="BS131" s="828"/>
      <c r="BT131" s="828"/>
      <c r="BU131" s="828"/>
      <c r="BV131" s="833">
        <f>'0309'!G134</f>
        <v>0</v>
      </c>
      <c r="BW131" s="833"/>
      <c r="BX131" s="833"/>
      <c r="BY131" s="833"/>
      <c r="BZ131" s="833"/>
      <c r="CA131" s="833"/>
      <c r="CB131" s="833"/>
      <c r="CC131" s="833"/>
      <c r="CD131" s="833"/>
      <c r="CE131" s="829">
        <v>0</v>
      </c>
      <c r="CF131" s="829"/>
      <c r="CG131" s="829"/>
      <c r="CH131" s="829"/>
      <c r="CI131" s="829"/>
      <c r="CJ131" s="829"/>
      <c r="CK131" s="829"/>
      <c r="CL131" s="829"/>
      <c r="CM131" s="829"/>
      <c r="CN131" s="839">
        <v>0</v>
      </c>
      <c r="CO131" s="840"/>
      <c r="CP131" s="840"/>
      <c r="CQ131" s="840"/>
      <c r="CR131" s="840"/>
      <c r="CS131" s="840"/>
      <c r="CT131" s="840"/>
      <c r="CU131" s="840"/>
      <c r="CV131" s="841"/>
    </row>
    <row r="132" spans="1:100" ht="39" customHeight="1">
      <c r="A132" s="834" t="s">
        <v>405</v>
      </c>
      <c r="B132" s="834"/>
      <c r="C132" s="834"/>
      <c r="D132" s="834"/>
      <c r="E132" s="834"/>
      <c r="F132" s="834"/>
      <c r="G132" s="834"/>
      <c r="H132" s="834"/>
      <c r="I132" s="834"/>
      <c r="J132" s="834"/>
      <c r="K132" s="834"/>
      <c r="L132" s="834"/>
      <c r="M132" s="834"/>
      <c r="N132" s="834"/>
      <c r="O132" s="834"/>
      <c r="P132" s="834"/>
      <c r="Q132" s="834"/>
      <c r="R132" s="834"/>
      <c r="S132" s="834"/>
      <c r="T132" s="834"/>
      <c r="U132" s="834"/>
      <c r="V132" s="828"/>
      <c r="W132" s="828"/>
      <c r="X132" s="828"/>
      <c r="Y132" s="828"/>
      <c r="Z132" s="828"/>
      <c r="AA132" s="830" t="s">
        <v>401</v>
      </c>
      <c r="AB132" s="830"/>
      <c r="AC132" s="830"/>
      <c r="AD132" s="830"/>
      <c r="AE132" s="830"/>
      <c r="AF132" s="830"/>
      <c r="AG132" s="830"/>
      <c r="AH132" s="830"/>
      <c r="AI132" s="830"/>
      <c r="AJ132" s="830" t="s">
        <v>407</v>
      </c>
      <c r="AK132" s="830"/>
      <c r="AL132" s="830"/>
      <c r="AM132" s="830"/>
      <c r="AN132" s="830"/>
      <c r="AO132" s="830"/>
      <c r="AP132" s="830"/>
      <c r="AQ132" s="830"/>
      <c r="AR132" s="830"/>
      <c r="AS132" s="828"/>
      <c r="AT132" s="828"/>
      <c r="AU132" s="828"/>
      <c r="AV132" s="828"/>
      <c r="AW132" s="828"/>
      <c r="AX132" s="828"/>
      <c r="AY132" s="828"/>
      <c r="AZ132" s="828"/>
      <c r="BA132" s="828"/>
      <c r="BB132" s="828"/>
      <c r="BC132" s="828"/>
      <c r="BD132" s="828"/>
      <c r="BE132" s="828"/>
      <c r="BF132" s="828"/>
      <c r="BG132" s="828"/>
      <c r="BH132" s="828"/>
      <c r="BI132" s="828"/>
      <c r="BJ132" s="828"/>
      <c r="BK132" s="828"/>
      <c r="BL132" s="828"/>
      <c r="BM132" s="828"/>
      <c r="BN132" s="828"/>
      <c r="BO132" s="828"/>
      <c r="BP132" s="828"/>
      <c r="BQ132" s="828"/>
      <c r="BR132" s="828"/>
      <c r="BS132" s="828"/>
      <c r="BT132" s="828"/>
      <c r="BU132" s="828"/>
      <c r="BV132" s="833">
        <f>BV138+BV133+BV142+BV147</f>
        <v>168021</v>
      </c>
      <c r="BW132" s="833"/>
      <c r="BX132" s="833"/>
      <c r="BY132" s="833"/>
      <c r="BZ132" s="833"/>
      <c r="CA132" s="833"/>
      <c r="CB132" s="833"/>
      <c r="CC132" s="833"/>
      <c r="CD132" s="833"/>
      <c r="CE132" s="833">
        <f>CE138+CE133+CE142+CE147</f>
        <v>168021</v>
      </c>
      <c r="CF132" s="833"/>
      <c r="CG132" s="833"/>
      <c r="CH132" s="833"/>
      <c r="CI132" s="833"/>
      <c r="CJ132" s="833"/>
      <c r="CK132" s="833"/>
      <c r="CL132" s="833"/>
      <c r="CM132" s="833"/>
      <c r="CN132" s="833">
        <f>CN138+CN133+CN142+CN147</f>
        <v>168021</v>
      </c>
      <c r="CO132" s="833"/>
      <c r="CP132" s="833"/>
      <c r="CQ132" s="833"/>
      <c r="CR132" s="833"/>
      <c r="CS132" s="833"/>
      <c r="CT132" s="833"/>
      <c r="CU132" s="833"/>
      <c r="CV132" s="833"/>
    </row>
    <row r="133" spans="1:100" ht="24.75" customHeight="1" hidden="1">
      <c r="A133" s="834" t="s">
        <v>460</v>
      </c>
      <c r="B133" s="834"/>
      <c r="C133" s="834"/>
      <c r="D133" s="834"/>
      <c r="E133" s="834"/>
      <c r="F133" s="834"/>
      <c r="G133" s="834"/>
      <c r="H133" s="834"/>
      <c r="I133" s="834"/>
      <c r="J133" s="834"/>
      <c r="K133" s="834"/>
      <c r="L133" s="834"/>
      <c r="M133" s="834"/>
      <c r="N133" s="834"/>
      <c r="O133" s="834"/>
      <c r="P133" s="834"/>
      <c r="Q133" s="834"/>
      <c r="R133" s="834"/>
      <c r="S133" s="834"/>
      <c r="T133" s="834"/>
      <c r="U133" s="834"/>
      <c r="V133" s="828"/>
      <c r="W133" s="828"/>
      <c r="X133" s="828"/>
      <c r="Y133" s="828"/>
      <c r="Z133" s="828"/>
      <c r="AA133" s="828" t="s">
        <v>401</v>
      </c>
      <c r="AB133" s="828"/>
      <c r="AC133" s="828"/>
      <c r="AD133" s="828"/>
      <c r="AE133" s="828"/>
      <c r="AF133" s="828"/>
      <c r="AG133" s="828"/>
      <c r="AH133" s="828"/>
      <c r="AI133" s="828"/>
      <c r="AJ133" s="828" t="s">
        <v>407</v>
      </c>
      <c r="AK133" s="828"/>
      <c r="AL133" s="828"/>
      <c r="AM133" s="828"/>
      <c r="AN133" s="828"/>
      <c r="AO133" s="828"/>
      <c r="AP133" s="828"/>
      <c r="AQ133" s="828"/>
      <c r="AR133" s="828"/>
      <c r="AS133" s="828" t="s">
        <v>395</v>
      </c>
      <c r="AT133" s="828"/>
      <c r="AU133" s="828"/>
      <c r="AV133" s="828"/>
      <c r="AW133" s="828"/>
      <c r="AX133" s="828"/>
      <c r="AY133" s="828"/>
      <c r="AZ133" s="828"/>
      <c r="BA133" s="828"/>
      <c r="BB133" s="828"/>
      <c r="BC133" s="828"/>
      <c r="BD133" s="828"/>
      <c r="BE133" s="828"/>
      <c r="BF133" s="828"/>
      <c r="BG133" s="828"/>
      <c r="BH133" s="828"/>
      <c r="BI133" s="828"/>
      <c r="BJ133" s="828"/>
      <c r="BK133" s="828"/>
      <c r="BL133" s="828"/>
      <c r="BM133" s="828"/>
      <c r="BN133" s="828"/>
      <c r="BO133" s="828"/>
      <c r="BP133" s="828"/>
      <c r="BQ133" s="828"/>
      <c r="BR133" s="828"/>
      <c r="BS133" s="828"/>
      <c r="BT133" s="828"/>
      <c r="BU133" s="828"/>
      <c r="BV133" s="829">
        <f>BV134</f>
        <v>0</v>
      </c>
      <c r="BW133" s="829"/>
      <c r="BX133" s="829"/>
      <c r="BY133" s="829"/>
      <c r="BZ133" s="829"/>
      <c r="CA133" s="829"/>
      <c r="CB133" s="829"/>
      <c r="CC133" s="829"/>
      <c r="CD133" s="829"/>
      <c r="CE133" s="829"/>
      <c r="CF133" s="829"/>
      <c r="CG133" s="829"/>
      <c r="CH133" s="829"/>
      <c r="CI133" s="829"/>
      <c r="CJ133" s="829"/>
      <c r="CK133" s="829"/>
      <c r="CL133" s="829"/>
      <c r="CM133" s="829"/>
      <c r="CN133" s="839"/>
      <c r="CO133" s="840"/>
      <c r="CP133" s="840"/>
      <c r="CQ133" s="840"/>
      <c r="CR133" s="840"/>
      <c r="CS133" s="840"/>
      <c r="CT133" s="840"/>
      <c r="CU133" s="840"/>
      <c r="CV133" s="841"/>
    </row>
    <row r="134" spans="1:100" ht="23.25" customHeight="1" hidden="1">
      <c r="A134" s="834" t="s">
        <v>146</v>
      </c>
      <c r="B134" s="834"/>
      <c r="C134" s="834"/>
      <c r="D134" s="834"/>
      <c r="E134" s="834"/>
      <c r="F134" s="834"/>
      <c r="G134" s="834"/>
      <c r="H134" s="834"/>
      <c r="I134" s="834"/>
      <c r="J134" s="834"/>
      <c r="K134" s="834"/>
      <c r="L134" s="834"/>
      <c r="M134" s="834"/>
      <c r="N134" s="834"/>
      <c r="O134" s="834"/>
      <c r="P134" s="834"/>
      <c r="Q134" s="834"/>
      <c r="R134" s="834"/>
      <c r="S134" s="834"/>
      <c r="T134" s="834"/>
      <c r="U134" s="834"/>
      <c r="V134" s="828"/>
      <c r="W134" s="828"/>
      <c r="X134" s="828"/>
      <c r="Y134" s="828"/>
      <c r="Z134" s="828"/>
      <c r="AA134" s="828" t="s">
        <v>401</v>
      </c>
      <c r="AB134" s="828"/>
      <c r="AC134" s="828"/>
      <c r="AD134" s="828"/>
      <c r="AE134" s="828"/>
      <c r="AF134" s="828"/>
      <c r="AG134" s="828"/>
      <c r="AH134" s="828"/>
      <c r="AI134" s="828"/>
      <c r="AJ134" s="828" t="s">
        <v>407</v>
      </c>
      <c r="AK134" s="828"/>
      <c r="AL134" s="828"/>
      <c r="AM134" s="828"/>
      <c r="AN134" s="828"/>
      <c r="AO134" s="828"/>
      <c r="AP134" s="828"/>
      <c r="AQ134" s="828"/>
      <c r="AR134" s="828"/>
      <c r="AS134" s="828" t="s">
        <v>395</v>
      </c>
      <c r="AT134" s="828"/>
      <c r="AU134" s="828"/>
      <c r="AV134" s="828"/>
      <c r="AW134" s="828"/>
      <c r="AX134" s="828"/>
      <c r="AY134" s="828"/>
      <c r="AZ134" s="828"/>
      <c r="BA134" s="828"/>
      <c r="BB134" s="828"/>
      <c r="BC134" s="828" t="s">
        <v>147</v>
      </c>
      <c r="BD134" s="828"/>
      <c r="BE134" s="828"/>
      <c r="BF134" s="828"/>
      <c r="BG134" s="828"/>
      <c r="BH134" s="828"/>
      <c r="BI134" s="828"/>
      <c r="BJ134" s="828"/>
      <c r="BK134" s="828"/>
      <c r="BL134" s="828"/>
      <c r="BM134" s="828"/>
      <c r="BN134" s="828"/>
      <c r="BO134" s="828"/>
      <c r="BP134" s="828"/>
      <c r="BQ134" s="828"/>
      <c r="BR134" s="828"/>
      <c r="BS134" s="828"/>
      <c r="BT134" s="828"/>
      <c r="BU134" s="828"/>
      <c r="BV134" s="829">
        <f>BV135</f>
        <v>0</v>
      </c>
      <c r="BW134" s="829"/>
      <c r="BX134" s="829"/>
      <c r="BY134" s="829"/>
      <c r="BZ134" s="829"/>
      <c r="CA134" s="829"/>
      <c r="CB134" s="829"/>
      <c r="CC134" s="829"/>
      <c r="CD134" s="829"/>
      <c r="CE134" s="829"/>
      <c r="CF134" s="829"/>
      <c r="CG134" s="829"/>
      <c r="CH134" s="829"/>
      <c r="CI134" s="829"/>
      <c r="CJ134" s="829"/>
      <c r="CK134" s="829"/>
      <c r="CL134" s="829"/>
      <c r="CM134" s="829"/>
      <c r="CN134" s="839"/>
      <c r="CO134" s="840"/>
      <c r="CP134" s="840"/>
      <c r="CQ134" s="840"/>
      <c r="CR134" s="840"/>
      <c r="CS134" s="840"/>
      <c r="CT134" s="840"/>
      <c r="CU134" s="840"/>
      <c r="CV134" s="841"/>
    </row>
    <row r="135" spans="1:100" ht="13.5" customHeight="1" hidden="1">
      <c r="A135" s="834" t="s">
        <v>380</v>
      </c>
      <c r="B135" s="834"/>
      <c r="C135" s="834"/>
      <c r="D135" s="834"/>
      <c r="E135" s="834"/>
      <c r="F135" s="834"/>
      <c r="G135" s="834"/>
      <c r="H135" s="834"/>
      <c r="I135" s="834"/>
      <c r="J135" s="834"/>
      <c r="K135" s="834"/>
      <c r="L135" s="834"/>
      <c r="M135" s="834"/>
      <c r="N135" s="834"/>
      <c r="O135" s="834"/>
      <c r="P135" s="834"/>
      <c r="Q135" s="834"/>
      <c r="R135" s="834"/>
      <c r="S135" s="834"/>
      <c r="T135" s="834"/>
      <c r="U135" s="834"/>
      <c r="V135" s="828"/>
      <c r="W135" s="828"/>
      <c r="X135" s="828"/>
      <c r="Y135" s="828"/>
      <c r="Z135" s="828"/>
      <c r="AA135" s="828" t="s">
        <v>401</v>
      </c>
      <c r="AB135" s="828"/>
      <c r="AC135" s="828"/>
      <c r="AD135" s="828"/>
      <c r="AE135" s="828"/>
      <c r="AF135" s="828"/>
      <c r="AG135" s="828"/>
      <c r="AH135" s="828"/>
      <c r="AI135" s="828"/>
      <c r="AJ135" s="828" t="s">
        <v>407</v>
      </c>
      <c r="AK135" s="828"/>
      <c r="AL135" s="828"/>
      <c r="AM135" s="828"/>
      <c r="AN135" s="828"/>
      <c r="AO135" s="828"/>
      <c r="AP135" s="828"/>
      <c r="AQ135" s="828"/>
      <c r="AR135" s="828"/>
      <c r="AS135" s="828" t="s">
        <v>395</v>
      </c>
      <c r="AT135" s="828"/>
      <c r="AU135" s="828"/>
      <c r="AV135" s="828"/>
      <c r="AW135" s="828"/>
      <c r="AX135" s="828"/>
      <c r="AY135" s="828"/>
      <c r="AZ135" s="828"/>
      <c r="BA135" s="828"/>
      <c r="BB135" s="828"/>
      <c r="BC135" s="828" t="s">
        <v>154</v>
      </c>
      <c r="BD135" s="828"/>
      <c r="BE135" s="828"/>
      <c r="BF135" s="828"/>
      <c r="BG135" s="828"/>
      <c r="BH135" s="828"/>
      <c r="BI135" s="828"/>
      <c r="BJ135" s="828"/>
      <c r="BK135" s="828"/>
      <c r="BL135" s="828"/>
      <c r="BM135" s="828"/>
      <c r="BN135" s="828"/>
      <c r="BO135" s="828"/>
      <c r="BP135" s="828"/>
      <c r="BQ135" s="828"/>
      <c r="BR135" s="828"/>
      <c r="BS135" s="828"/>
      <c r="BT135" s="828"/>
      <c r="BU135" s="828"/>
      <c r="BV135" s="829">
        <f>BV136</f>
        <v>0</v>
      </c>
      <c r="BW135" s="829"/>
      <c r="BX135" s="829"/>
      <c r="BY135" s="829"/>
      <c r="BZ135" s="829"/>
      <c r="CA135" s="829"/>
      <c r="CB135" s="829"/>
      <c r="CC135" s="829"/>
      <c r="CD135" s="829"/>
      <c r="CE135" s="829"/>
      <c r="CF135" s="829"/>
      <c r="CG135" s="829"/>
      <c r="CH135" s="829"/>
      <c r="CI135" s="829"/>
      <c r="CJ135" s="829"/>
      <c r="CK135" s="829"/>
      <c r="CL135" s="829"/>
      <c r="CM135" s="829"/>
      <c r="CN135" s="839"/>
      <c r="CO135" s="840"/>
      <c r="CP135" s="840"/>
      <c r="CQ135" s="840"/>
      <c r="CR135" s="840"/>
      <c r="CS135" s="840"/>
      <c r="CT135" s="840"/>
      <c r="CU135" s="840"/>
      <c r="CV135" s="841"/>
    </row>
    <row r="136" spans="1:100" ht="13.5" customHeight="1" hidden="1">
      <c r="A136" s="834" t="s">
        <v>160</v>
      </c>
      <c r="B136" s="834"/>
      <c r="C136" s="834"/>
      <c r="D136" s="834"/>
      <c r="E136" s="834"/>
      <c r="F136" s="834"/>
      <c r="G136" s="834"/>
      <c r="H136" s="834"/>
      <c r="I136" s="834"/>
      <c r="J136" s="834"/>
      <c r="K136" s="834"/>
      <c r="L136" s="834"/>
      <c r="M136" s="834"/>
      <c r="N136" s="834"/>
      <c r="O136" s="834"/>
      <c r="P136" s="834"/>
      <c r="Q136" s="834"/>
      <c r="R136" s="834"/>
      <c r="S136" s="834"/>
      <c r="T136" s="834"/>
      <c r="U136" s="834"/>
      <c r="V136" s="828"/>
      <c r="W136" s="828"/>
      <c r="X136" s="828"/>
      <c r="Y136" s="828"/>
      <c r="Z136" s="828"/>
      <c r="AA136" s="828" t="s">
        <v>401</v>
      </c>
      <c r="AB136" s="828"/>
      <c r="AC136" s="828"/>
      <c r="AD136" s="828"/>
      <c r="AE136" s="828"/>
      <c r="AF136" s="828"/>
      <c r="AG136" s="828"/>
      <c r="AH136" s="828"/>
      <c r="AI136" s="828"/>
      <c r="AJ136" s="828" t="s">
        <v>407</v>
      </c>
      <c r="AK136" s="828"/>
      <c r="AL136" s="828"/>
      <c r="AM136" s="828"/>
      <c r="AN136" s="828"/>
      <c r="AO136" s="828"/>
      <c r="AP136" s="828"/>
      <c r="AQ136" s="828"/>
      <c r="AR136" s="828"/>
      <c r="AS136" s="828" t="s">
        <v>395</v>
      </c>
      <c r="AT136" s="828"/>
      <c r="AU136" s="828"/>
      <c r="AV136" s="828"/>
      <c r="AW136" s="828"/>
      <c r="AX136" s="828"/>
      <c r="AY136" s="828"/>
      <c r="AZ136" s="828"/>
      <c r="BA136" s="828"/>
      <c r="BB136" s="828"/>
      <c r="BC136" s="828" t="s">
        <v>154</v>
      </c>
      <c r="BD136" s="828"/>
      <c r="BE136" s="828"/>
      <c r="BF136" s="828"/>
      <c r="BG136" s="828"/>
      <c r="BH136" s="828"/>
      <c r="BI136" s="828"/>
      <c r="BJ136" s="828"/>
      <c r="BK136" s="828"/>
      <c r="BL136" s="828" t="s">
        <v>384</v>
      </c>
      <c r="BM136" s="828"/>
      <c r="BN136" s="828"/>
      <c r="BO136" s="828"/>
      <c r="BP136" s="828"/>
      <c r="BQ136" s="828"/>
      <c r="BR136" s="828"/>
      <c r="BS136" s="828"/>
      <c r="BT136" s="828"/>
      <c r="BU136" s="828"/>
      <c r="BV136" s="829">
        <f>'0310'!G166</f>
        <v>0</v>
      </c>
      <c r="BW136" s="829"/>
      <c r="BX136" s="829"/>
      <c r="BY136" s="829"/>
      <c r="BZ136" s="829"/>
      <c r="CA136" s="829"/>
      <c r="CB136" s="829"/>
      <c r="CC136" s="829"/>
      <c r="CD136" s="829"/>
      <c r="CE136" s="829"/>
      <c r="CF136" s="829"/>
      <c r="CG136" s="829"/>
      <c r="CH136" s="829"/>
      <c r="CI136" s="829"/>
      <c r="CJ136" s="829"/>
      <c r="CK136" s="829"/>
      <c r="CL136" s="829"/>
      <c r="CM136" s="829"/>
      <c r="CN136" s="839"/>
      <c r="CO136" s="840"/>
      <c r="CP136" s="840"/>
      <c r="CQ136" s="840"/>
      <c r="CR136" s="840"/>
      <c r="CS136" s="840"/>
      <c r="CT136" s="840"/>
      <c r="CU136" s="840"/>
      <c r="CV136" s="841"/>
    </row>
    <row r="137" spans="1:100" ht="12.75">
      <c r="A137" s="834" t="s">
        <v>405</v>
      </c>
      <c r="B137" s="834"/>
      <c r="C137" s="834"/>
      <c r="D137" s="834"/>
      <c r="E137" s="834"/>
      <c r="F137" s="834"/>
      <c r="G137" s="834"/>
      <c r="H137" s="834"/>
      <c r="I137" s="834"/>
      <c r="J137" s="834"/>
      <c r="K137" s="834"/>
      <c r="L137" s="834"/>
      <c r="M137" s="834"/>
      <c r="N137" s="834"/>
      <c r="O137" s="834"/>
      <c r="P137" s="834"/>
      <c r="Q137" s="834"/>
      <c r="R137" s="834"/>
      <c r="S137" s="834"/>
      <c r="T137" s="834"/>
      <c r="U137" s="834"/>
      <c r="V137" s="828"/>
      <c r="W137" s="828"/>
      <c r="X137" s="828"/>
      <c r="Y137" s="828"/>
      <c r="Z137" s="828"/>
      <c r="AA137" s="830" t="s">
        <v>401</v>
      </c>
      <c r="AB137" s="830"/>
      <c r="AC137" s="830"/>
      <c r="AD137" s="830"/>
      <c r="AE137" s="830"/>
      <c r="AF137" s="830"/>
      <c r="AG137" s="830"/>
      <c r="AH137" s="830"/>
      <c r="AI137" s="830"/>
      <c r="AJ137" s="828" t="s">
        <v>407</v>
      </c>
      <c r="AK137" s="828"/>
      <c r="AL137" s="828"/>
      <c r="AM137" s="828"/>
      <c r="AN137" s="828"/>
      <c r="AO137" s="828"/>
      <c r="AP137" s="828"/>
      <c r="AQ137" s="828"/>
      <c r="AR137" s="828"/>
      <c r="AS137" s="828"/>
      <c r="AT137" s="828"/>
      <c r="AU137" s="828"/>
      <c r="AV137" s="828"/>
      <c r="AW137" s="828"/>
      <c r="AX137" s="828"/>
      <c r="AY137" s="828"/>
      <c r="AZ137" s="828"/>
      <c r="BA137" s="828"/>
      <c r="BB137" s="828"/>
      <c r="BC137" s="828"/>
      <c r="BD137" s="828"/>
      <c r="BE137" s="828"/>
      <c r="BF137" s="828"/>
      <c r="BG137" s="828"/>
      <c r="BH137" s="828"/>
      <c r="BI137" s="828"/>
      <c r="BJ137" s="828"/>
      <c r="BK137" s="828"/>
      <c r="BL137" s="828"/>
      <c r="BM137" s="828"/>
      <c r="BN137" s="828"/>
      <c r="BO137" s="828"/>
      <c r="BP137" s="828"/>
      <c r="BQ137" s="828"/>
      <c r="BR137" s="828"/>
      <c r="BS137" s="828"/>
      <c r="BT137" s="828"/>
      <c r="BU137" s="828"/>
      <c r="BV137" s="835">
        <f>BV138+BV141+BV146</f>
        <v>168021</v>
      </c>
      <c r="BW137" s="835"/>
      <c r="BX137" s="835"/>
      <c r="BY137" s="835"/>
      <c r="BZ137" s="835"/>
      <c r="CA137" s="835"/>
      <c r="CB137" s="835"/>
      <c r="CC137" s="835"/>
      <c r="CD137" s="835"/>
      <c r="CE137" s="835">
        <f>CE138+CE141+CE146</f>
        <v>168021</v>
      </c>
      <c r="CF137" s="835"/>
      <c r="CG137" s="835"/>
      <c r="CH137" s="835"/>
      <c r="CI137" s="835"/>
      <c r="CJ137" s="835"/>
      <c r="CK137" s="835"/>
      <c r="CL137" s="835"/>
      <c r="CM137" s="835"/>
      <c r="CN137" s="835">
        <f>CN138+CN141+CN146</f>
        <v>168021</v>
      </c>
      <c r="CO137" s="835"/>
      <c r="CP137" s="835"/>
      <c r="CQ137" s="835"/>
      <c r="CR137" s="835"/>
      <c r="CS137" s="835"/>
      <c r="CT137" s="835"/>
      <c r="CU137" s="835"/>
      <c r="CV137" s="835"/>
    </row>
    <row r="138" spans="1:100" ht="24.75" customHeight="1">
      <c r="A138" s="834" t="s">
        <v>146</v>
      </c>
      <c r="B138" s="834"/>
      <c r="C138" s="834"/>
      <c r="D138" s="834"/>
      <c r="E138" s="834"/>
      <c r="F138" s="834"/>
      <c r="G138" s="834"/>
      <c r="H138" s="834"/>
      <c r="I138" s="834"/>
      <c r="J138" s="834"/>
      <c r="K138" s="834"/>
      <c r="L138" s="834"/>
      <c r="M138" s="834"/>
      <c r="N138" s="834"/>
      <c r="O138" s="834"/>
      <c r="P138" s="834"/>
      <c r="Q138" s="834"/>
      <c r="R138" s="834"/>
      <c r="S138" s="834"/>
      <c r="T138" s="834"/>
      <c r="U138" s="834"/>
      <c r="V138" s="828"/>
      <c r="W138" s="828"/>
      <c r="X138" s="828"/>
      <c r="Y138" s="828"/>
      <c r="Z138" s="828"/>
      <c r="AA138" s="828" t="s">
        <v>401</v>
      </c>
      <c r="AB138" s="828"/>
      <c r="AC138" s="828"/>
      <c r="AD138" s="828"/>
      <c r="AE138" s="828"/>
      <c r="AF138" s="828"/>
      <c r="AG138" s="828"/>
      <c r="AH138" s="828"/>
      <c r="AI138" s="828"/>
      <c r="AJ138" s="828" t="s">
        <v>407</v>
      </c>
      <c r="AK138" s="828"/>
      <c r="AL138" s="828"/>
      <c r="AM138" s="828"/>
      <c r="AN138" s="828"/>
      <c r="AO138" s="828"/>
      <c r="AP138" s="828"/>
      <c r="AQ138" s="828"/>
      <c r="AR138" s="828"/>
      <c r="AS138" s="828" t="s">
        <v>403</v>
      </c>
      <c r="AT138" s="828"/>
      <c r="AU138" s="828"/>
      <c r="AV138" s="828"/>
      <c r="AW138" s="828"/>
      <c r="AX138" s="828"/>
      <c r="AY138" s="828"/>
      <c r="AZ138" s="828"/>
      <c r="BA138" s="828"/>
      <c r="BB138" s="828"/>
      <c r="BC138" s="828" t="s">
        <v>147</v>
      </c>
      <c r="BD138" s="828"/>
      <c r="BE138" s="828"/>
      <c r="BF138" s="828"/>
      <c r="BG138" s="828"/>
      <c r="BH138" s="828"/>
      <c r="BI138" s="828"/>
      <c r="BJ138" s="828"/>
      <c r="BK138" s="828"/>
      <c r="BL138" s="828"/>
      <c r="BM138" s="828"/>
      <c r="BN138" s="828"/>
      <c r="BO138" s="828"/>
      <c r="BP138" s="828"/>
      <c r="BQ138" s="828"/>
      <c r="BR138" s="828"/>
      <c r="BS138" s="828"/>
      <c r="BT138" s="828"/>
      <c r="BU138" s="828"/>
      <c r="BV138" s="829">
        <f>BV139</f>
        <v>165000</v>
      </c>
      <c r="BW138" s="829"/>
      <c r="BX138" s="829"/>
      <c r="BY138" s="829"/>
      <c r="BZ138" s="829"/>
      <c r="CA138" s="829"/>
      <c r="CB138" s="829"/>
      <c r="CC138" s="829"/>
      <c r="CD138" s="829"/>
      <c r="CE138" s="829">
        <f>CE139</f>
        <v>165000</v>
      </c>
      <c r="CF138" s="829"/>
      <c r="CG138" s="829"/>
      <c r="CH138" s="829"/>
      <c r="CI138" s="829"/>
      <c r="CJ138" s="829"/>
      <c r="CK138" s="829"/>
      <c r="CL138" s="829"/>
      <c r="CM138" s="829"/>
      <c r="CN138" s="842">
        <f>CN139</f>
        <v>165000</v>
      </c>
      <c r="CO138" s="842"/>
      <c r="CP138" s="842"/>
      <c r="CQ138" s="842"/>
      <c r="CR138" s="842"/>
      <c r="CS138" s="842"/>
      <c r="CT138" s="842"/>
      <c r="CU138" s="842"/>
      <c r="CV138" s="842"/>
    </row>
    <row r="139" spans="1:100" ht="12.75">
      <c r="A139" s="834" t="s">
        <v>406</v>
      </c>
      <c r="B139" s="834"/>
      <c r="C139" s="834"/>
      <c r="D139" s="834"/>
      <c r="E139" s="834"/>
      <c r="F139" s="834"/>
      <c r="G139" s="834"/>
      <c r="H139" s="834"/>
      <c r="I139" s="834"/>
      <c r="J139" s="834"/>
      <c r="K139" s="834"/>
      <c r="L139" s="834"/>
      <c r="M139" s="834"/>
      <c r="N139" s="834"/>
      <c r="O139" s="834"/>
      <c r="P139" s="834"/>
      <c r="Q139" s="834"/>
      <c r="R139" s="834"/>
      <c r="S139" s="834"/>
      <c r="T139" s="834"/>
      <c r="U139" s="834"/>
      <c r="V139" s="828"/>
      <c r="W139" s="828"/>
      <c r="X139" s="828"/>
      <c r="Y139" s="828"/>
      <c r="Z139" s="828"/>
      <c r="AA139" s="828" t="s">
        <v>401</v>
      </c>
      <c r="AB139" s="828"/>
      <c r="AC139" s="828"/>
      <c r="AD139" s="828"/>
      <c r="AE139" s="828"/>
      <c r="AF139" s="828"/>
      <c r="AG139" s="828"/>
      <c r="AH139" s="828"/>
      <c r="AI139" s="828"/>
      <c r="AJ139" s="828" t="s">
        <v>407</v>
      </c>
      <c r="AK139" s="828"/>
      <c r="AL139" s="828"/>
      <c r="AM139" s="828"/>
      <c r="AN139" s="828"/>
      <c r="AO139" s="828"/>
      <c r="AP139" s="828"/>
      <c r="AQ139" s="828"/>
      <c r="AR139" s="828"/>
      <c r="AS139" s="828" t="s">
        <v>403</v>
      </c>
      <c r="AT139" s="828"/>
      <c r="AU139" s="828"/>
      <c r="AV139" s="828"/>
      <c r="AW139" s="828"/>
      <c r="AX139" s="828"/>
      <c r="AY139" s="828"/>
      <c r="AZ139" s="828"/>
      <c r="BA139" s="828"/>
      <c r="BB139" s="828"/>
      <c r="BC139" s="828" t="s">
        <v>154</v>
      </c>
      <c r="BD139" s="828"/>
      <c r="BE139" s="828"/>
      <c r="BF139" s="828"/>
      <c r="BG139" s="828"/>
      <c r="BH139" s="828"/>
      <c r="BI139" s="828"/>
      <c r="BJ139" s="828"/>
      <c r="BK139" s="828"/>
      <c r="BL139" s="828"/>
      <c r="BM139" s="828"/>
      <c r="BN139" s="828"/>
      <c r="BO139" s="828"/>
      <c r="BP139" s="828"/>
      <c r="BQ139" s="828"/>
      <c r="BR139" s="828"/>
      <c r="BS139" s="828"/>
      <c r="BT139" s="828"/>
      <c r="BU139" s="828"/>
      <c r="BV139" s="829">
        <f>BV140</f>
        <v>165000</v>
      </c>
      <c r="BW139" s="829"/>
      <c r="BX139" s="829"/>
      <c r="BY139" s="829"/>
      <c r="BZ139" s="829"/>
      <c r="CA139" s="829"/>
      <c r="CB139" s="829"/>
      <c r="CC139" s="829"/>
      <c r="CD139" s="829"/>
      <c r="CE139" s="829">
        <f>CE140</f>
        <v>165000</v>
      </c>
      <c r="CF139" s="829"/>
      <c r="CG139" s="829"/>
      <c r="CH139" s="829"/>
      <c r="CI139" s="829"/>
      <c r="CJ139" s="829"/>
      <c r="CK139" s="829"/>
      <c r="CL139" s="829"/>
      <c r="CM139" s="829"/>
      <c r="CN139" s="842">
        <f>CN140</f>
        <v>165000</v>
      </c>
      <c r="CO139" s="842"/>
      <c r="CP139" s="842"/>
      <c r="CQ139" s="842"/>
      <c r="CR139" s="842"/>
      <c r="CS139" s="842"/>
      <c r="CT139" s="842"/>
      <c r="CU139" s="842"/>
      <c r="CV139" s="842"/>
    </row>
    <row r="140" spans="1:100" ht="12.75">
      <c r="A140" s="834" t="s">
        <v>380</v>
      </c>
      <c r="B140" s="834"/>
      <c r="C140" s="834"/>
      <c r="D140" s="834"/>
      <c r="E140" s="834"/>
      <c r="F140" s="834"/>
      <c r="G140" s="834"/>
      <c r="H140" s="834"/>
      <c r="I140" s="834"/>
      <c r="J140" s="834"/>
      <c r="K140" s="834"/>
      <c r="L140" s="834"/>
      <c r="M140" s="834"/>
      <c r="N140" s="834"/>
      <c r="O140" s="834"/>
      <c r="P140" s="834"/>
      <c r="Q140" s="834"/>
      <c r="R140" s="834"/>
      <c r="S140" s="834"/>
      <c r="T140" s="834"/>
      <c r="U140" s="834"/>
      <c r="V140" s="828"/>
      <c r="W140" s="828"/>
      <c r="X140" s="828"/>
      <c r="Y140" s="828"/>
      <c r="Z140" s="828"/>
      <c r="AA140" s="828" t="s">
        <v>401</v>
      </c>
      <c r="AB140" s="828"/>
      <c r="AC140" s="828"/>
      <c r="AD140" s="828"/>
      <c r="AE140" s="828"/>
      <c r="AF140" s="828"/>
      <c r="AG140" s="828"/>
      <c r="AH140" s="828"/>
      <c r="AI140" s="828"/>
      <c r="AJ140" s="828" t="s">
        <v>407</v>
      </c>
      <c r="AK140" s="828"/>
      <c r="AL140" s="828"/>
      <c r="AM140" s="828"/>
      <c r="AN140" s="828"/>
      <c r="AO140" s="828"/>
      <c r="AP140" s="828"/>
      <c r="AQ140" s="828"/>
      <c r="AR140" s="828"/>
      <c r="AS140" s="828" t="s">
        <v>403</v>
      </c>
      <c r="AT140" s="828"/>
      <c r="AU140" s="828"/>
      <c r="AV140" s="828"/>
      <c r="AW140" s="828"/>
      <c r="AX140" s="828"/>
      <c r="AY140" s="828"/>
      <c r="AZ140" s="828"/>
      <c r="BA140" s="828"/>
      <c r="BB140" s="828"/>
      <c r="BC140" s="828" t="s">
        <v>154</v>
      </c>
      <c r="BD140" s="828"/>
      <c r="BE140" s="828"/>
      <c r="BF140" s="828"/>
      <c r="BG140" s="828"/>
      <c r="BH140" s="828"/>
      <c r="BI140" s="828"/>
      <c r="BJ140" s="828"/>
      <c r="BK140" s="828"/>
      <c r="BL140" s="828" t="s">
        <v>376</v>
      </c>
      <c r="BM140" s="828"/>
      <c r="BN140" s="828"/>
      <c r="BO140" s="828"/>
      <c r="BP140" s="828"/>
      <c r="BQ140" s="828"/>
      <c r="BR140" s="828"/>
      <c r="BS140" s="828"/>
      <c r="BT140" s="828"/>
      <c r="BU140" s="828"/>
      <c r="BV140" s="833">
        <f>'0310'!G304</f>
        <v>165000</v>
      </c>
      <c r="BW140" s="833"/>
      <c r="BX140" s="833"/>
      <c r="BY140" s="833"/>
      <c r="BZ140" s="833"/>
      <c r="CA140" s="833"/>
      <c r="CB140" s="833"/>
      <c r="CC140" s="833"/>
      <c r="CD140" s="833"/>
      <c r="CE140" s="829">
        <v>165000</v>
      </c>
      <c r="CF140" s="829"/>
      <c r="CG140" s="829"/>
      <c r="CH140" s="829"/>
      <c r="CI140" s="829"/>
      <c r="CJ140" s="829"/>
      <c r="CK140" s="829"/>
      <c r="CL140" s="829"/>
      <c r="CM140" s="829"/>
      <c r="CN140" s="839">
        <v>165000</v>
      </c>
      <c r="CO140" s="840"/>
      <c r="CP140" s="840"/>
      <c r="CQ140" s="840"/>
      <c r="CR140" s="840"/>
      <c r="CS140" s="840"/>
      <c r="CT140" s="840"/>
      <c r="CU140" s="840"/>
      <c r="CV140" s="841"/>
    </row>
    <row r="141" spans="1:100" ht="36.75" customHeight="1" hidden="1">
      <c r="A141" s="834" t="s">
        <v>621</v>
      </c>
      <c r="B141" s="834"/>
      <c r="C141" s="834"/>
      <c r="D141" s="834"/>
      <c r="E141" s="834"/>
      <c r="F141" s="834"/>
      <c r="G141" s="834"/>
      <c r="H141" s="834"/>
      <c r="I141" s="834"/>
      <c r="J141" s="834"/>
      <c r="K141" s="834"/>
      <c r="L141" s="834"/>
      <c r="M141" s="834"/>
      <c r="N141" s="834"/>
      <c r="O141" s="834"/>
      <c r="P141" s="834"/>
      <c r="Q141" s="834"/>
      <c r="R141" s="834"/>
      <c r="S141" s="834"/>
      <c r="T141" s="834"/>
      <c r="U141" s="834"/>
      <c r="V141" s="828"/>
      <c r="W141" s="828"/>
      <c r="X141" s="828"/>
      <c r="Y141" s="828"/>
      <c r="Z141" s="828"/>
      <c r="AA141" s="828" t="s">
        <v>401</v>
      </c>
      <c r="AB141" s="828"/>
      <c r="AC141" s="828"/>
      <c r="AD141" s="828"/>
      <c r="AE141" s="828"/>
      <c r="AF141" s="828"/>
      <c r="AG141" s="828"/>
      <c r="AH141" s="828"/>
      <c r="AI141" s="828"/>
      <c r="AJ141" s="828" t="s">
        <v>407</v>
      </c>
      <c r="AK141" s="828"/>
      <c r="AL141" s="828"/>
      <c r="AM141" s="828"/>
      <c r="AN141" s="828"/>
      <c r="AO141" s="828"/>
      <c r="AP141" s="828"/>
      <c r="AQ141" s="828"/>
      <c r="AR141" s="828"/>
      <c r="AS141" s="828" t="s">
        <v>484</v>
      </c>
      <c r="AT141" s="828"/>
      <c r="AU141" s="828"/>
      <c r="AV141" s="828"/>
      <c r="AW141" s="828"/>
      <c r="AX141" s="828"/>
      <c r="AY141" s="828"/>
      <c r="AZ141" s="828"/>
      <c r="BA141" s="828"/>
      <c r="BB141" s="828"/>
      <c r="BC141" s="828"/>
      <c r="BD141" s="828"/>
      <c r="BE141" s="828"/>
      <c r="BF141" s="828"/>
      <c r="BG141" s="828"/>
      <c r="BH141" s="828"/>
      <c r="BI141" s="828"/>
      <c r="BJ141" s="828"/>
      <c r="BK141" s="828"/>
      <c r="BL141" s="828"/>
      <c r="BM141" s="828"/>
      <c r="BN141" s="828"/>
      <c r="BO141" s="828"/>
      <c r="BP141" s="828"/>
      <c r="BQ141" s="828"/>
      <c r="BR141" s="828"/>
      <c r="BS141" s="828"/>
      <c r="BT141" s="828"/>
      <c r="BU141" s="828"/>
      <c r="BV141" s="829">
        <f>BV142</f>
        <v>0</v>
      </c>
      <c r="BW141" s="829"/>
      <c r="BX141" s="829"/>
      <c r="BY141" s="829"/>
      <c r="BZ141" s="829"/>
      <c r="CA141" s="829"/>
      <c r="CB141" s="829"/>
      <c r="CC141" s="829"/>
      <c r="CD141" s="829"/>
      <c r="CE141" s="829">
        <f>CE142</f>
        <v>0</v>
      </c>
      <c r="CF141" s="829"/>
      <c r="CG141" s="829"/>
      <c r="CH141" s="829"/>
      <c r="CI141" s="829"/>
      <c r="CJ141" s="829"/>
      <c r="CK141" s="829"/>
      <c r="CL141" s="829"/>
      <c r="CM141" s="829"/>
      <c r="CN141" s="842">
        <f>CN142</f>
        <v>0</v>
      </c>
      <c r="CO141" s="842"/>
      <c r="CP141" s="842"/>
      <c r="CQ141" s="842"/>
      <c r="CR141" s="842"/>
      <c r="CS141" s="842"/>
      <c r="CT141" s="842"/>
      <c r="CU141" s="842"/>
      <c r="CV141" s="842"/>
    </row>
    <row r="142" spans="1:100" ht="26.25" customHeight="1" hidden="1">
      <c r="A142" s="834" t="s">
        <v>146</v>
      </c>
      <c r="B142" s="834"/>
      <c r="C142" s="834"/>
      <c r="D142" s="834"/>
      <c r="E142" s="834"/>
      <c r="F142" s="834"/>
      <c r="G142" s="834"/>
      <c r="H142" s="834"/>
      <c r="I142" s="834"/>
      <c r="J142" s="834"/>
      <c r="K142" s="834"/>
      <c r="L142" s="834"/>
      <c r="M142" s="834"/>
      <c r="N142" s="834"/>
      <c r="O142" s="834"/>
      <c r="P142" s="834"/>
      <c r="Q142" s="834"/>
      <c r="R142" s="834"/>
      <c r="S142" s="834"/>
      <c r="T142" s="834"/>
      <c r="U142" s="834"/>
      <c r="V142" s="828"/>
      <c r="W142" s="828"/>
      <c r="X142" s="828"/>
      <c r="Y142" s="828"/>
      <c r="Z142" s="828"/>
      <c r="AA142" s="828" t="s">
        <v>401</v>
      </c>
      <c r="AB142" s="828"/>
      <c r="AC142" s="828"/>
      <c r="AD142" s="828"/>
      <c r="AE142" s="828"/>
      <c r="AF142" s="828"/>
      <c r="AG142" s="828"/>
      <c r="AH142" s="828"/>
      <c r="AI142" s="828"/>
      <c r="AJ142" s="828" t="s">
        <v>407</v>
      </c>
      <c r="AK142" s="828"/>
      <c r="AL142" s="828"/>
      <c r="AM142" s="828"/>
      <c r="AN142" s="828"/>
      <c r="AO142" s="828"/>
      <c r="AP142" s="828"/>
      <c r="AQ142" s="828"/>
      <c r="AR142" s="828"/>
      <c r="AS142" s="828" t="s">
        <v>484</v>
      </c>
      <c r="AT142" s="828"/>
      <c r="AU142" s="828"/>
      <c r="AV142" s="828"/>
      <c r="AW142" s="828"/>
      <c r="AX142" s="828"/>
      <c r="AY142" s="828"/>
      <c r="AZ142" s="828"/>
      <c r="BA142" s="828"/>
      <c r="BB142" s="828"/>
      <c r="BC142" s="828" t="s">
        <v>147</v>
      </c>
      <c r="BD142" s="828"/>
      <c r="BE142" s="828"/>
      <c r="BF142" s="828"/>
      <c r="BG142" s="828"/>
      <c r="BH142" s="828"/>
      <c r="BI142" s="828"/>
      <c r="BJ142" s="828"/>
      <c r="BK142" s="828"/>
      <c r="BL142" s="828"/>
      <c r="BM142" s="828"/>
      <c r="BN142" s="828"/>
      <c r="BO142" s="828"/>
      <c r="BP142" s="828"/>
      <c r="BQ142" s="828"/>
      <c r="BR142" s="828"/>
      <c r="BS142" s="828"/>
      <c r="BT142" s="828"/>
      <c r="BU142" s="828"/>
      <c r="BV142" s="829">
        <f>BV143</f>
        <v>0</v>
      </c>
      <c r="BW142" s="829"/>
      <c r="BX142" s="829"/>
      <c r="BY142" s="829"/>
      <c r="BZ142" s="829"/>
      <c r="CA142" s="829"/>
      <c r="CB142" s="829"/>
      <c r="CC142" s="829"/>
      <c r="CD142" s="829"/>
      <c r="CE142" s="829">
        <f>CE143</f>
        <v>0</v>
      </c>
      <c r="CF142" s="829"/>
      <c r="CG142" s="829"/>
      <c r="CH142" s="829"/>
      <c r="CI142" s="829"/>
      <c r="CJ142" s="829"/>
      <c r="CK142" s="829"/>
      <c r="CL142" s="829"/>
      <c r="CM142" s="829"/>
      <c r="CN142" s="842">
        <f>CN143</f>
        <v>0</v>
      </c>
      <c r="CO142" s="842"/>
      <c r="CP142" s="842"/>
      <c r="CQ142" s="842"/>
      <c r="CR142" s="842"/>
      <c r="CS142" s="842"/>
      <c r="CT142" s="842"/>
      <c r="CU142" s="842"/>
      <c r="CV142" s="842"/>
    </row>
    <row r="143" spans="1:100" ht="12.75" hidden="1">
      <c r="A143" s="834" t="s">
        <v>380</v>
      </c>
      <c r="B143" s="834"/>
      <c r="C143" s="834"/>
      <c r="D143" s="834"/>
      <c r="E143" s="834"/>
      <c r="F143" s="834"/>
      <c r="G143" s="834"/>
      <c r="H143" s="834"/>
      <c r="I143" s="834"/>
      <c r="J143" s="834"/>
      <c r="K143" s="834"/>
      <c r="L143" s="834"/>
      <c r="M143" s="834"/>
      <c r="N143" s="834"/>
      <c r="O143" s="834"/>
      <c r="P143" s="834"/>
      <c r="Q143" s="834"/>
      <c r="R143" s="834"/>
      <c r="S143" s="834"/>
      <c r="T143" s="834"/>
      <c r="U143" s="834"/>
      <c r="V143" s="828"/>
      <c r="W143" s="828"/>
      <c r="X143" s="828"/>
      <c r="Y143" s="828"/>
      <c r="Z143" s="828"/>
      <c r="AA143" s="828" t="s">
        <v>401</v>
      </c>
      <c r="AB143" s="828"/>
      <c r="AC143" s="828"/>
      <c r="AD143" s="828"/>
      <c r="AE143" s="828"/>
      <c r="AF143" s="828"/>
      <c r="AG143" s="828"/>
      <c r="AH143" s="828"/>
      <c r="AI143" s="828"/>
      <c r="AJ143" s="828" t="s">
        <v>407</v>
      </c>
      <c r="AK143" s="828"/>
      <c r="AL143" s="828"/>
      <c r="AM143" s="828"/>
      <c r="AN143" s="828"/>
      <c r="AO143" s="828"/>
      <c r="AP143" s="828"/>
      <c r="AQ143" s="828"/>
      <c r="AR143" s="828"/>
      <c r="AS143" s="828" t="s">
        <v>484</v>
      </c>
      <c r="AT143" s="828"/>
      <c r="AU143" s="828"/>
      <c r="AV143" s="828"/>
      <c r="AW143" s="828"/>
      <c r="AX143" s="828"/>
      <c r="AY143" s="828"/>
      <c r="AZ143" s="828"/>
      <c r="BA143" s="828"/>
      <c r="BB143" s="828"/>
      <c r="BC143" s="828" t="s">
        <v>154</v>
      </c>
      <c r="BD143" s="828"/>
      <c r="BE143" s="828"/>
      <c r="BF143" s="828"/>
      <c r="BG143" s="828"/>
      <c r="BH143" s="828"/>
      <c r="BI143" s="828"/>
      <c r="BJ143" s="828"/>
      <c r="BK143" s="828"/>
      <c r="BL143" s="828"/>
      <c r="BM143" s="828"/>
      <c r="BN143" s="828"/>
      <c r="BO143" s="828"/>
      <c r="BP143" s="828"/>
      <c r="BQ143" s="828"/>
      <c r="BR143" s="828"/>
      <c r="BS143" s="828"/>
      <c r="BT143" s="828"/>
      <c r="BU143" s="828"/>
      <c r="BV143" s="829">
        <f>BV144+BV145</f>
        <v>0</v>
      </c>
      <c r="BW143" s="829"/>
      <c r="BX143" s="829"/>
      <c r="BY143" s="829"/>
      <c r="BZ143" s="829"/>
      <c r="CA143" s="829"/>
      <c r="CB143" s="829"/>
      <c r="CC143" s="829"/>
      <c r="CD143" s="829"/>
      <c r="CE143" s="829">
        <f>CE144+CE145</f>
        <v>0</v>
      </c>
      <c r="CF143" s="829"/>
      <c r="CG143" s="829"/>
      <c r="CH143" s="829"/>
      <c r="CI143" s="829"/>
      <c r="CJ143" s="829"/>
      <c r="CK143" s="829"/>
      <c r="CL143" s="829"/>
      <c r="CM143" s="829"/>
      <c r="CN143" s="842">
        <f>CN144+CN145</f>
        <v>0</v>
      </c>
      <c r="CO143" s="842"/>
      <c r="CP143" s="842"/>
      <c r="CQ143" s="842"/>
      <c r="CR143" s="842"/>
      <c r="CS143" s="842"/>
      <c r="CT143" s="842"/>
      <c r="CU143" s="842"/>
      <c r="CV143" s="842"/>
    </row>
    <row r="144" spans="1:100" ht="13.5" customHeight="1" hidden="1">
      <c r="A144" s="834" t="s">
        <v>160</v>
      </c>
      <c r="B144" s="834"/>
      <c r="C144" s="834"/>
      <c r="D144" s="834"/>
      <c r="E144" s="834"/>
      <c r="F144" s="834"/>
      <c r="G144" s="834"/>
      <c r="H144" s="834"/>
      <c r="I144" s="834"/>
      <c r="J144" s="834"/>
      <c r="K144" s="834"/>
      <c r="L144" s="834"/>
      <c r="M144" s="834"/>
      <c r="N144" s="834"/>
      <c r="O144" s="834"/>
      <c r="P144" s="834"/>
      <c r="Q144" s="834"/>
      <c r="R144" s="834"/>
      <c r="S144" s="834"/>
      <c r="T144" s="834"/>
      <c r="U144" s="834"/>
      <c r="V144" s="828"/>
      <c r="W144" s="828"/>
      <c r="X144" s="828"/>
      <c r="Y144" s="828"/>
      <c r="Z144" s="828"/>
      <c r="AA144" s="828" t="s">
        <v>401</v>
      </c>
      <c r="AB144" s="828"/>
      <c r="AC144" s="828"/>
      <c r="AD144" s="828"/>
      <c r="AE144" s="828"/>
      <c r="AF144" s="828"/>
      <c r="AG144" s="828"/>
      <c r="AH144" s="828"/>
      <c r="AI144" s="828"/>
      <c r="AJ144" s="828" t="s">
        <v>407</v>
      </c>
      <c r="AK144" s="828"/>
      <c r="AL144" s="828"/>
      <c r="AM144" s="828"/>
      <c r="AN144" s="828"/>
      <c r="AO144" s="828"/>
      <c r="AP144" s="828"/>
      <c r="AQ144" s="828"/>
      <c r="AR144" s="828"/>
      <c r="AS144" s="828" t="s">
        <v>484</v>
      </c>
      <c r="AT144" s="828"/>
      <c r="AU144" s="828"/>
      <c r="AV144" s="828"/>
      <c r="AW144" s="828"/>
      <c r="AX144" s="828"/>
      <c r="AY144" s="828"/>
      <c r="AZ144" s="828"/>
      <c r="BA144" s="828"/>
      <c r="BB144" s="828"/>
      <c r="BC144" s="828" t="s">
        <v>154</v>
      </c>
      <c r="BD144" s="828"/>
      <c r="BE144" s="828"/>
      <c r="BF144" s="828"/>
      <c r="BG144" s="828"/>
      <c r="BH144" s="828"/>
      <c r="BI144" s="828"/>
      <c r="BJ144" s="828"/>
      <c r="BK144" s="828"/>
      <c r="BL144" s="828" t="s">
        <v>384</v>
      </c>
      <c r="BM144" s="828"/>
      <c r="BN144" s="828"/>
      <c r="BO144" s="828"/>
      <c r="BP144" s="828"/>
      <c r="BQ144" s="828"/>
      <c r="BR144" s="828"/>
      <c r="BS144" s="828"/>
      <c r="BT144" s="828"/>
      <c r="BU144" s="828"/>
      <c r="BV144" s="829">
        <f>'0310'!G318</f>
        <v>0</v>
      </c>
      <c r="BW144" s="829"/>
      <c r="BX144" s="829"/>
      <c r="BY144" s="829"/>
      <c r="BZ144" s="829"/>
      <c r="CA144" s="829"/>
      <c r="CB144" s="829"/>
      <c r="CC144" s="829"/>
      <c r="CD144" s="829"/>
      <c r="CE144" s="829"/>
      <c r="CF144" s="829"/>
      <c r="CG144" s="829"/>
      <c r="CH144" s="829"/>
      <c r="CI144" s="829"/>
      <c r="CJ144" s="829"/>
      <c r="CK144" s="829"/>
      <c r="CL144" s="829"/>
      <c r="CM144" s="829"/>
      <c r="CN144" s="839"/>
      <c r="CO144" s="840"/>
      <c r="CP144" s="840"/>
      <c r="CQ144" s="840"/>
      <c r="CR144" s="840"/>
      <c r="CS144" s="840"/>
      <c r="CT144" s="840"/>
      <c r="CU144" s="840"/>
      <c r="CV144" s="841"/>
    </row>
    <row r="145" spans="1:100" ht="12.75" hidden="1">
      <c r="A145" s="834" t="s">
        <v>618</v>
      </c>
      <c r="B145" s="834"/>
      <c r="C145" s="834"/>
      <c r="D145" s="834"/>
      <c r="E145" s="834"/>
      <c r="F145" s="834"/>
      <c r="G145" s="834"/>
      <c r="H145" s="834"/>
      <c r="I145" s="834"/>
      <c r="J145" s="834"/>
      <c r="K145" s="834"/>
      <c r="L145" s="834"/>
      <c r="M145" s="834"/>
      <c r="N145" s="834"/>
      <c r="O145" s="834"/>
      <c r="P145" s="834"/>
      <c r="Q145" s="834"/>
      <c r="R145" s="834"/>
      <c r="S145" s="834"/>
      <c r="T145" s="834"/>
      <c r="U145" s="834"/>
      <c r="V145" s="828"/>
      <c r="W145" s="828"/>
      <c r="X145" s="828"/>
      <c r="Y145" s="828"/>
      <c r="Z145" s="828"/>
      <c r="AA145" s="828" t="s">
        <v>401</v>
      </c>
      <c r="AB145" s="828"/>
      <c r="AC145" s="828"/>
      <c r="AD145" s="828"/>
      <c r="AE145" s="828"/>
      <c r="AF145" s="828"/>
      <c r="AG145" s="828"/>
      <c r="AH145" s="828"/>
      <c r="AI145" s="828"/>
      <c r="AJ145" s="828" t="s">
        <v>407</v>
      </c>
      <c r="AK145" s="828"/>
      <c r="AL145" s="828"/>
      <c r="AM145" s="828"/>
      <c r="AN145" s="828"/>
      <c r="AO145" s="828"/>
      <c r="AP145" s="828"/>
      <c r="AQ145" s="828"/>
      <c r="AR145" s="828"/>
      <c r="AS145" s="828" t="s">
        <v>484</v>
      </c>
      <c r="AT145" s="828"/>
      <c r="AU145" s="828"/>
      <c r="AV145" s="828"/>
      <c r="AW145" s="828"/>
      <c r="AX145" s="828"/>
      <c r="AY145" s="828"/>
      <c r="AZ145" s="828"/>
      <c r="BA145" s="828"/>
      <c r="BB145" s="828"/>
      <c r="BC145" s="828" t="s">
        <v>154</v>
      </c>
      <c r="BD145" s="828"/>
      <c r="BE145" s="828"/>
      <c r="BF145" s="828"/>
      <c r="BG145" s="828"/>
      <c r="BH145" s="828"/>
      <c r="BI145" s="828"/>
      <c r="BJ145" s="828"/>
      <c r="BK145" s="828"/>
      <c r="BL145" s="828" t="s">
        <v>454</v>
      </c>
      <c r="BM145" s="828"/>
      <c r="BN145" s="828"/>
      <c r="BO145" s="828"/>
      <c r="BP145" s="828"/>
      <c r="BQ145" s="828"/>
      <c r="BR145" s="828"/>
      <c r="BS145" s="828"/>
      <c r="BT145" s="828"/>
      <c r="BU145" s="828"/>
      <c r="BV145" s="829">
        <f>'0310'!G324</f>
        <v>0</v>
      </c>
      <c r="BW145" s="829"/>
      <c r="BX145" s="829"/>
      <c r="BY145" s="829"/>
      <c r="BZ145" s="829"/>
      <c r="CA145" s="829"/>
      <c r="CB145" s="829"/>
      <c r="CC145" s="829"/>
      <c r="CD145" s="829"/>
      <c r="CE145" s="829">
        <v>0</v>
      </c>
      <c r="CF145" s="829"/>
      <c r="CG145" s="829"/>
      <c r="CH145" s="829"/>
      <c r="CI145" s="829"/>
      <c r="CJ145" s="829"/>
      <c r="CK145" s="829"/>
      <c r="CL145" s="829"/>
      <c r="CM145" s="829"/>
      <c r="CN145" s="839">
        <v>0</v>
      </c>
      <c r="CO145" s="840"/>
      <c r="CP145" s="840"/>
      <c r="CQ145" s="840"/>
      <c r="CR145" s="840"/>
      <c r="CS145" s="840"/>
      <c r="CT145" s="840"/>
      <c r="CU145" s="840"/>
      <c r="CV145" s="841"/>
    </row>
    <row r="146" spans="1:100" ht="12.75">
      <c r="A146" s="834" t="s">
        <v>408</v>
      </c>
      <c r="B146" s="834"/>
      <c r="C146" s="834"/>
      <c r="D146" s="834"/>
      <c r="E146" s="834"/>
      <c r="F146" s="834"/>
      <c r="G146" s="834"/>
      <c r="H146" s="834"/>
      <c r="I146" s="834"/>
      <c r="J146" s="834"/>
      <c r="K146" s="834"/>
      <c r="L146" s="834"/>
      <c r="M146" s="834"/>
      <c r="N146" s="834"/>
      <c r="O146" s="834"/>
      <c r="P146" s="834"/>
      <c r="Q146" s="834"/>
      <c r="R146" s="834"/>
      <c r="S146" s="834"/>
      <c r="T146" s="834"/>
      <c r="U146" s="834"/>
      <c r="V146" s="828"/>
      <c r="W146" s="828"/>
      <c r="X146" s="828"/>
      <c r="Y146" s="828"/>
      <c r="Z146" s="828"/>
      <c r="AA146" s="828" t="s">
        <v>401</v>
      </c>
      <c r="AB146" s="828"/>
      <c r="AC146" s="828"/>
      <c r="AD146" s="828"/>
      <c r="AE146" s="828"/>
      <c r="AF146" s="828"/>
      <c r="AG146" s="828"/>
      <c r="AH146" s="828"/>
      <c r="AI146" s="828"/>
      <c r="AJ146" s="828" t="s">
        <v>407</v>
      </c>
      <c r="AK146" s="828"/>
      <c r="AL146" s="828"/>
      <c r="AM146" s="828"/>
      <c r="AN146" s="828"/>
      <c r="AO146" s="828"/>
      <c r="AP146" s="828"/>
      <c r="AQ146" s="828"/>
      <c r="AR146" s="828"/>
      <c r="AS146" s="828" t="s">
        <v>485</v>
      </c>
      <c r="AT146" s="828"/>
      <c r="AU146" s="828"/>
      <c r="AV146" s="828"/>
      <c r="AW146" s="828"/>
      <c r="AX146" s="828"/>
      <c r="AY146" s="828"/>
      <c r="AZ146" s="828"/>
      <c r="BA146" s="828"/>
      <c r="BB146" s="828"/>
      <c r="BC146" s="828" t="s">
        <v>147</v>
      </c>
      <c r="BD146" s="828"/>
      <c r="BE146" s="828"/>
      <c r="BF146" s="828"/>
      <c r="BG146" s="828"/>
      <c r="BH146" s="828"/>
      <c r="BI146" s="828"/>
      <c r="BJ146" s="828"/>
      <c r="BK146" s="828"/>
      <c r="BL146" s="828"/>
      <c r="BM146" s="828"/>
      <c r="BN146" s="828"/>
      <c r="BO146" s="828"/>
      <c r="BP146" s="828"/>
      <c r="BQ146" s="828"/>
      <c r="BR146" s="828"/>
      <c r="BS146" s="828"/>
      <c r="BT146" s="828"/>
      <c r="BU146" s="828"/>
      <c r="BV146" s="829">
        <f>BV147</f>
        <v>3021</v>
      </c>
      <c r="BW146" s="829"/>
      <c r="BX146" s="829"/>
      <c r="BY146" s="829"/>
      <c r="BZ146" s="829"/>
      <c r="CA146" s="829"/>
      <c r="CB146" s="829"/>
      <c r="CC146" s="829"/>
      <c r="CD146" s="829"/>
      <c r="CE146" s="829">
        <f>CE147</f>
        <v>3021</v>
      </c>
      <c r="CF146" s="829"/>
      <c r="CG146" s="829"/>
      <c r="CH146" s="829"/>
      <c r="CI146" s="829"/>
      <c r="CJ146" s="829"/>
      <c r="CK146" s="829"/>
      <c r="CL146" s="829"/>
      <c r="CM146" s="829"/>
      <c r="CN146" s="842">
        <f>CN147</f>
        <v>3021</v>
      </c>
      <c r="CO146" s="842"/>
      <c r="CP146" s="842"/>
      <c r="CQ146" s="842"/>
      <c r="CR146" s="842"/>
      <c r="CS146" s="842"/>
      <c r="CT146" s="842"/>
      <c r="CU146" s="842"/>
      <c r="CV146" s="842"/>
    </row>
    <row r="147" spans="1:100" ht="12.75">
      <c r="A147" s="834" t="s">
        <v>371</v>
      </c>
      <c r="B147" s="834"/>
      <c r="C147" s="834"/>
      <c r="D147" s="834"/>
      <c r="E147" s="834"/>
      <c r="F147" s="834"/>
      <c r="G147" s="834"/>
      <c r="H147" s="834"/>
      <c r="I147" s="834"/>
      <c r="J147" s="834"/>
      <c r="K147" s="834"/>
      <c r="L147" s="834"/>
      <c r="M147" s="834"/>
      <c r="N147" s="834"/>
      <c r="O147" s="834"/>
      <c r="P147" s="834"/>
      <c r="Q147" s="834"/>
      <c r="R147" s="834"/>
      <c r="S147" s="834"/>
      <c r="T147" s="834"/>
      <c r="U147" s="834"/>
      <c r="V147" s="828"/>
      <c r="W147" s="828"/>
      <c r="X147" s="828"/>
      <c r="Y147" s="828"/>
      <c r="Z147" s="828"/>
      <c r="AA147" s="828" t="s">
        <v>401</v>
      </c>
      <c r="AB147" s="828"/>
      <c r="AC147" s="828"/>
      <c r="AD147" s="828"/>
      <c r="AE147" s="828"/>
      <c r="AF147" s="828"/>
      <c r="AG147" s="828"/>
      <c r="AH147" s="828"/>
      <c r="AI147" s="828"/>
      <c r="AJ147" s="828" t="s">
        <v>407</v>
      </c>
      <c r="AK147" s="828"/>
      <c r="AL147" s="828"/>
      <c r="AM147" s="828"/>
      <c r="AN147" s="828"/>
      <c r="AO147" s="828"/>
      <c r="AP147" s="828"/>
      <c r="AQ147" s="828"/>
      <c r="AR147" s="828"/>
      <c r="AS147" s="828" t="s">
        <v>485</v>
      </c>
      <c r="AT147" s="828"/>
      <c r="AU147" s="828"/>
      <c r="AV147" s="828"/>
      <c r="AW147" s="828"/>
      <c r="AX147" s="828"/>
      <c r="AY147" s="828"/>
      <c r="AZ147" s="828"/>
      <c r="BA147" s="828"/>
      <c r="BB147" s="828"/>
      <c r="BC147" s="828" t="s">
        <v>372</v>
      </c>
      <c r="BD147" s="828"/>
      <c r="BE147" s="828"/>
      <c r="BF147" s="828"/>
      <c r="BG147" s="828"/>
      <c r="BH147" s="828"/>
      <c r="BI147" s="828"/>
      <c r="BJ147" s="828"/>
      <c r="BK147" s="828"/>
      <c r="BL147" s="828"/>
      <c r="BM147" s="828"/>
      <c r="BN147" s="828"/>
      <c r="BO147" s="828"/>
      <c r="BP147" s="828"/>
      <c r="BQ147" s="828"/>
      <c r="BR147" s="828"/>
      <c r="BS147" s="828"/>
      <c r="BT147" s="828"/>
      <c r="BU147" s="828"/>
      <c r="BV147" s="829">
        <f>BV148</f>
        <v>3021</v>
      </c>
      <c r="BW147" s="829"/>
      <c r="BX147" s="829"/>
      <c r="BY147" s="829"/>
      <c r="BZ147" s="829"/>
      <c r="CA147" s="829"/>
      <c r="CB147" s="829"/>
      <c r="CC147" s="829"/>
      <c r="CD147" s="829"/>
      <c r="CE147" s="829">
        <f>CE148</f>
        <v>3021</v>
      </c>
      <c r="CF147" s="829"/>
      <c r="CG147" s="829"/>
      <c r="CH147" s="829"/>
      <c r="CI147" s="829"/>
      <c r="CJ147" s="829"/>
      <c r="CK147" s="829"/>
      <c r="CL147" s="829"/>
      <c r="CM147" s="829"/>
      <c r="CN147" s="842">
        <f>CN148</f>
        <v>3021</v>
      </c>
      <c r="CO147" s="842"/>
      <c r="CP147" s="842"/>
      <c r="CQ147" s="842"/>
      <c r="CR147" s="842"/>
      <c r="CS147" s="842"/>
      <c r="CT147" s="842"/>
      <c r="CU147" s="842"/>
      <c r="CV147" s="842"/>
    </row>
    <row r="148" spans="1:100" ht="12.75">
      <c r="A148" s="834" t="s">
        <v>380</v>
      </c>
      <c r="B148" s="834"/>
      <c r="C148" s="834"/>
      <c r="D148" s="834"/>
      <c r="E148" s="834"/>
      <c r="F148" s="834"/>
      <c r="G148" s="834"/>
      <c r="H148" s="834"/>
      <c r="I148" s="834"/>
      <c r="J148" s="834"/>
      <c r="K148" s="834"/>
      <c r="L148" s="834"/>
      <c r="M148" s="834"/>
      <c r="N148" s="834"/>
      <c r="O148" s="834"/>
      <c r="P148" s="834"/>
      <c r="Q148" s="834"/>
      <c r="R148" s="834"/>
      <c r="S148" s="834"/>
      <c r="T148" s="834"/>
      <c r="U148" s="834"/>
      <c r="V148" s="828"/>
      <c r="W148" s="828"/>
      <c r="X148" s="828"/>
      <c r="Y148" s="828"/>
      <c r="Z148" s="828"/>
      <c r="AA148" s="828" t="s">
        <v>401</v>
      </c>
      <c r="AB148" s="828"/>
      <c r="AC148" s="828"/>
      <c r="AD148" s="828"/>
      <c r="AE148" s="828"/>
      <c r="AF148" s="828"/>
      <c r="AG148" s="828"/>
      <c r="AH148" s="828"/>
      <c r="AI148" s="828"/>
      <c r="AJ148" s="828" t="s">
        <v>407</v>
      </c>
      <c r="AK148" s="828"/>
      <c r="AL148" s="828"/>
      <c r="AM148" s="828"/>
      <c r="AN148" s="828"/>
      <c r="AO148" s="828"/>
      <c r="AP148" s="828"/>
      <c r="AQ148" s="828"/>
      <c r="AR148" s="828"/>
      <c r="AS148" s="828" t="s">
        <v>485</v>
      </c>
      <c r="AT148" s="828"/>
      <c r="AU148" s="828"/>
      <c r="AV148" s="828"/>
      <c r="AW148" s="828"/>
      <c r="AX148" s="828"/>
      <c r="AY148" s="828"/>
      <c r="AZ148" s="828"/>
      <c r="BA148" s="828"/>
      <c r="BB148" s="828"/>
      <c r="BC148" s="828" t="s">
        <v>154</v>
      </c>
      <c r="BD148" s="828"/>
      <c r="BE148" s="828"/>
      <c r="BF148" s="828"/>
      <c r="BG148" s="828"/>
      <c r="BH148" s="828"/>
      <c r="BI148" s="828"/>
      <c r="BJ148" s="828"/>
      <c r="BK148" s="828"/>
      <c r="BL148" s="828"/>
      <c r="BM148" s="828"/>
      <c r="BN148" s="828"/>
      <c r="BO148" s="828"/>
      <c r="BP148" s="828"/>
      <c r="BQ148" s="828"/>
      <c r="BR148" s="828"/>
      <c r="BS148" s="828"/>
      <c r="BT148" s="828"/>
      <c r="BU148" s="828"/>
      <c r="BV148" s="829">
        <f>BV149+BV150</f>
        <v>3021</v>
      </c>
      <c r="BW148" s="829"/>
      <c r="BX148" s="829"/>
      <c r="BY148" s="829"/>
      <c r="BZ148" s="829"/>
      <c r="CA148" s="829"/>
      <c r="CB148" s="829"/>
      <c r="CC148" s="829"/>
      <c r="CD148" s="829"/>
      <c r="CE148" s="829">
        <f>CE149+CE150</f>
        <v>3021</v>
      </c>
      <c r="CF148" s="829"/>
      <c r="CG148" s="829"/>
      <c r="CH148" s="829"/>
      <c r="CI148" s="829"/>
      <c r="CJ148" s="829"/>
      <c r="CK148" s="829"/>
      <c r="CL148" s="829"/>
      <c r="CM148" s="829"/>
      <c r="CN148" s="842">
        <f>CN149+CN150</f>
        <v>3021</v>
      </c>
      <c r="CO148" s="842"/>
      <c r="CP148" s="842"/>
      <c r="CQ148" s="842"/>
      <c r="CR148" s="842"/>
      <c r="CS148" s="842"/>
      <c r="CT148" s="842"/>
      <c r="CU148" s="842"/>
      <c r="CV148" s="842"/>
    </row>
    <row r="149" spans="1:100" ht="13.5" customHeight="1">
      <c r="A149" s="834" t="s">
        <v>409</v>
      </c>
      <c r="B149" s="834"/>
      <c r="C149" s="834"/>
      <c r="D149" s="834"/>
      <c r="E149" s="834"/>
      <c r="F149" s="834"/>
      <c r="G149" s="834"/>
      <c r="H149" s="834"/>
      <c r="I149" s="834"/>
      <c r="J149" s="834"/>
      <c r="K149" s="834"/>
      <c r="L149" s="834"/>
      <c r="M149" s="834"/>
      <c r="N149" s="834"/>
      <c r="O149" s="834"/>
      <c r="P149" s="834"/>
      <c r="Q149" s="834"/>
      <c r="R149" s="834"/>
      <c r="S149" s="834"/>
      <c r="T149" s="834"/>
      <c r="U149" s="834"/>
      <c r="V149" s="828"/>
      <c r="W149" s="828"/>
      <c r="X149" s="828"/>
      <c r="Y149" s="828"/>
      <c r="Z149" s="828"/>
      <c r="AA149" s="828" t="s">
        <v>401</v>
      </c>
      <c r="AB149" s="828"/>
      <c r="AC149" s="828"/>
      <c r="AD149" s="828"/>
      <c r="AE149" s="828"/>
      <c r="AF149" s="828"/>
      <c r="AG149" s="828"/>
      <c r="AH149" s="828"/>
      <c r="AI149" s="828"/>
      <c r="AJ149" s="828" t="s">
        <v>407</v>
      </c>
      <c r="AK149" s="828"/>
      <c r="AL149" s="828"/>
      <c r="AM149" s="828"/>
      <c r="AN149" s="828"/>
      <c r="AO149" s="828"/>
      <c r="AP149" s="828"/>
      <c r="AQ149" s="828"/>
      <c r="AR149" s="828"/>
      <c r="AS149" s="828" t="s">
        <v>485</v>
      </c>
      <c r="AT149" s="828"/>
      <c r="AU149" s="828"/>
      <c r="AV149" s="828"/>
      <c r="AW149" s="828"/>
      <c r="AX149" s="828"/>
      <c r="AY149" s="828"/>
      <c r="AZ149" s="828"/>
      <c r="BA149" s="828"/>
      <c r="BB149" s="828"/>
      <c r="BC149" s="828" t="s">
        <v>154</v>
      </c>
      <c r="BD149" s="828"/>
      <c r="BE149" s="828"/>
      <c r="BF149" s="828"/>
      <c r="BG149" s="828"/>
      <c r="BH149" s="828"/>
      <c r="BI149" s="828"/>
      <c r="BJ149" s="828"/>
      <c r="BK149" s="828"/>
      <c r="BL149" s="828" t="s">
        <v>384</v>
      </c>
      <c r="BM149" s="828"/>
      <c r="BN149" s="828"/>
      <c r="BO149" s="828"/>
      <c r="BP149" s="828"/>
      <c r="BQ149" s="828"/>
      <c r="BR149" s="828"/>
      <c r="BS149" s="828"/>
      <c r="BT149" s="828"/>
      <c r="BU149" s="828"/>
      <c r="BV149" s="829">
        <f>'0310'!G507</f>
        <v>3021</v>
      </c>
      <c r="BW149" s="829"/>
      <c r="BX149" s="829"/>
      <c r="BY149" s="829"/>
      <c r="BZ149" s="829"/>
      <c r="CA149" s="829"/>
      <c r="CB149" s="829"/>
      <c r="CC149" s="829"/>
      <c r="CD149" s="829"/>
      <c r="CE149" s="829">
        <f>BV149</f>
        <v>3021</v>
      </c>
      <c r="CF149" s="829"/>
      <c r="CG149" s="829"/>
      <c r="CH149" s="829"/>
      <c r="CI149" s="829"/>
      <c r="CJ149" s="829"/>
      <c r="CK149" s="829"/>
      <c r="CL149" s="829"/>
      <c r="CM149" s="829"/>
      <c r="CN149" s="839">
        <f>CE149</f>
        <v>3021</v>
      </c>
      <c r="CO149" s="840"/>
      <c r="CP149" s="840"/>
      <c r="CQ149" s="840"/>
      <c r="CR149" s="840"/>
      <c r="CS149" s="840"/>
      <c r="CT149" s="840"/>
      <c r="CU149" s="840"/>
      <c r="CV149" s="841"/>
    </row>
    <row r="150" spans="1:100" ht="13.5" customHeight="1" hidden="1">
      <c r="A150" s="834" t="s">
        <v>618</v>
      </c>
      <c r="B150" s="834"/>
      <c r="C150" s="834"/>
      <c r="D150" s="834"/>
      <c r="E150" s="834"/>
      <c r="F150" s="834"/>
      <c r="G150" s="834"/>
      <c r="H150" s="834"/>
      <c r="I150" s="834"/>
      <c r="J150" s="834"/>
      <c r="K150" s="834"/>
      <c r="L150" s="834"/>
      <c r="M150" s="834"/>
      <c r="N150" s="834"/>
      <c r="O150" s="834"/>
      <c r="P150" s="834"/>
      <c r="Q150" s="834"/>
      <c r="R150" s="834"/>
      <c r="S150" s="834"/>
      <c r="T150" s="834"/>
      <c r="U150" s="834"/>
      <c r="V150" s="828"/>
      <c r="W150" s="828"/>
      <c r="X150" s="828"/>
      <c r="Y150" s="828"/>
      <c r="Z150" s="828"/>
      <c r="AA150" s="828" t="s">
        <v>401</v>
      </c>
      <c r="AB150" s="828"/>
      <c r="AC150" s="828"/>
      <c r="AD150" s="828"/>
      <c r="AE150" s="828"/>
      <c r="AF150" s="828"/>
      <c r="AG150" s="828"/>
      <c r="AH150" s="828"/>
      <c r="AI150" s="828"/>
      <c r="AJ150" s="828" t="s">
        <v>407</v>
      </c>
      <c r="AK150" s="828"/>
      <c r="AL150" s="828"/>
      <c r="AM150" s="828"/>
      <c r="AN150" s="828"/>
      <c r="AO150" s="828"/>
      <c r="AP150" s="828"/>
      <c r="AQ150" s="828"/>
      <c r="AR150" s="828"/>
      <c r="AS150" s="828" t="s">
        <v>485</v>
      </c>
      <c r="AT150" s="828"/>
      <c r="AU150" s="828"/>
      <c r="AV150" s="828"/>
      <c r="AW150" s="828"/>
      <c r="AX150" s="828"/>
      <c r="AY150" s="828"/>
      <c r="AZ150" s="828"/>
      <c r="BA150" s="828"/>
      <c r="BB150" s="828"/>
      <c r="BC150" s="828" t="s">
        <v>154</v>
      </c>
      <c r="BD150" s="828"/>
      <c r="BE150" s="828"/>
      <c r="BF150" s="828"/>
      <c r="BG150" s="828"/>
      <c r="BH150" s="828"/>
      <c r="BI150" s="828"/>
      <c r="BJ150" s="828"/>
      <c r="BK150" s="828"/>
      <c r="BL150" s="828" t="s">
        <v>454</v>
      </c>
      <c r="BM150" s="828"/>
      <c r="BN150" s="828"/>
      <c r="BO150" s="828"/>
      <c r="BP150" s="828"/>
      <c r="BQ150" s="828"/>
      <c r="BR150" s="828"/>
      <c r="BS150" s="828"/>
      <c r="BT150" s="828"/>
      <c r="BU150" s="828"/>
      <c r="BV150" s="829">
        <f>'0310'!G516</f>
        <v>0</v>
      </c>
      <c r="BW150" s="829"/>
      <c r="BX150" s="829"/>
      <c r="BY150" s="829"/>
      <c r="BZ150" s="829"/>
      <c r="CA150" s="829"/>
      <c r="CB150" s="829"/>
      <c r="CC150" s="829"/>
      <c r="CD150" s="829"/>
      <c r="CE150" s="829">
        <v>0</v>
      </c>
      <c r="CF150" s="829"/>
      <c r="CG150" s="829"/>
      <c r="CH150" s="829"/>
      <c r="CI150" s="829"/>
      <c r="CJ150" s="829"/>
      <c r="CK150" s="829"/>
      <c r="CL150" s="829"/>
      <c r="CM150" s="829"/>
      <c r="CN150" s="839">
        <v>0</v>
      </c>
      <c r="CO150" s="840"/>
      <c r="CP150" s="840"/>
      <c r="CQ150" s="840"/>
      <c r="CR150" s="840"/>
      <c r="CS150" s="840"/>
      <c r="CT150" s="840"/>
      <c r="CU150" s="840"/>
      <c r="CV150" s="841"/>
    </row>
    <row r="151" spans="1:100" ht="12.75">
      <c r="A151" s="860" t="s">
        <v>410</v>
      </c>
      <c r="B151" s="860"/>
      <c r="C151" s="860"/>
      <c r="D151" s="860"/>
      <c r="E151" s="860"/>
      <c r="F151" s="860"/>
      <c r="G151" s="860"/>
      <c r="H151" s="860"/>
      <c r="I151" s="860"/>
      <c r="J151" s="860"/>
      <c r="K151" s="860"/>
      <c r="L151" s="860"/>
      <c r="M151" s="860"/>
      <c r="N151" s="860"/>
      <c r="O151" s="860"/>
      <c r="P151" s="860"/>
      <c r="Q151" s="860"/>
      <c r="R151" s="860"/>
      <c r="S151" s="860"/>
      <c r="T151" s="860"/>
      <c r="U151" s="860"/>
      <c r="V151" s="828"/>
      <c r="W151" s="828"/>
      <c r="X151" s="828"/>
      <c r="Y151" s="828"/>
      <c r="Z151" s="828"/>
      <c r="AA151" s="830" t="s">
        <v>366</v>
      </c>
      <c r="AB151" s="830"/>
      <c r="AC151" s="830"/>
      <c r="AD151" s="830"/>
      <c r="AE151" s="830"/>
      <c r="AF151" s="830"/>
      <c r="AG151" s="830"/>
      <c r="AH151" s="830"/>
      <c r="AI151" s="830"/>
      <c r="AJ151" s="830" t="s">
        <v>349</v>
      </c>
      <c r="AK151" s="830"/>
      <c r="AL151" s="830"/>
      <c r="AM151" s="830"/>
      <c r="AN151" s="830"/>
      <c r="AO151" s="830"/>
      <c r="AP151" s="830"/>
      <c r="AQ151" s="830"/>
      <c r="AR151" s="830"/>
      <c r="AS151" s="828"/>
      <c r="AT151" s="828"/>
      <c r="AU151" s="828"/>
      <c r="AV151" s="828"/>
      <c r="AW151" s="828"/>
      <c r="AX151" s="828"/>
      <c r="AY151" s="828"/>
      <c r="AZ151" s="828"/>
      <c r="BA151" s="828"/>
      <c r="BB151" s="828"/>
      <c r="BC151" s="828"/>
      <c r="BD151" s="828"/>
      <c r="BE151" s="828"/>
      <c r="BF151" s="828"/>
      <c r="BG151" s="828"/>
      <c r="BH151" s="828"/>
      <c r="BI151" s="828"/>
      <c r="BJ151" s="828"/>
      <c r="BK151" s="828"/>
      <c r="BL151" s="828"/>
      <c r="BM151" s="828"/>
      <c r="BN151" s="828"/>
      <c r="BO151" s="828"/>
      <c r="BP151" s="828"/>
      <c r="BQ151" s="828"/>
      <c r="BR151" s="828"/>
      <c r="BS151" s="828"/>
      <c r="BT151" s="828"/>
      <c r="BU151" s="828"/>
      <c r="BV151" s="845">
        <f>BV152+BV160+BV168</f>
        <v>275900</v>
      </c>
      <c r="BW151" s="845"/>
      <c r="BX151" s="845"/>
      <c r="BY151" s="845"/>
      <c r="BZ151" s="845"/>
      <c r="CA151" s="845"/>
      <c r="CB151" s="845"/>
      <c r="CC151" s="845"/>
      <c r="CD151" s="845"/>
      <c r="CE151" s="845">
        <f>CE152+CE160+CE168</f>
        <v>275900</v>
      </c>
      <c r="CF151" s="845"/>
      <c r="CG151" s="845"/>
      <c r="CH151" s="845"/>
      <c r="CI151" s="845"/>
      <c r="CJ151" s="845"/>
      <c r="CK151" s="845"/>
      <c r="CL151" s="845"/>
      <c r="CM151" s="845"/>
      <c r="CN151" s="848">
        <f>CN152+CN160+CN168</f>
        <v>275900</v>
      </c>
      <c r="CO151" s="848"/>
      <c r="CP151" s="848"/>
      <c r="CQ151" s="848"/>
      <c r="CR151" s="848"/>
      <c r="CS151" s="848"/>
      <c r="CT151" s="848"/>
      <c r="CU151" s="848"/>
      <c r="CV151" s="848"/>
    </row>
    <row r="152" spans="1:100" ht="12.75" hidden="1">
      <c r="A152" s="834" t="s">
        <v>624</v>
      </c>
      <c r="B152" s="834"/>
      <c r="C152" s="834"/>
      <c r="D152" s="834"/>
      <c r="E152" s="834"/>
      <c r="F152" s="834"/>
      <c r="G152" s="834"/>
      <c r="H152" s="834"/>
      <c r="I152" s="834"/>
      <c r="J152" s="834"/>
      <c r="K152" s="834"/>
      <c r="L152" s="834"/>
      <c r="M152" s="834"/>
      <c r="N152" s="834"/>
      <c r="O152" s="834"/>
      <c r="P152" s="834"/>
      <c r="Q152" s="834"/>
      <c r="R152" s="834"/>
      <c r="S152" s="834"/>
      <c r="T152" s="834"/>
      <c r="U152" s="834"/>
      <c r="V152" s="828"/>
      <c r="W152" s="828"/>
      <c r="X152" s="828"/>
      <c r="Y152" s="828"/>
      <c r="Z152" s="828"/>
      <c r="AA152" s="830" t="s">
        <v>366</v>
      </c>
      <c r="AB152" s="830"/>
      <c r="AC152" s="830"/>
      <c r="AD152" s="830"/>
      <c r="AE152" s="830"/>
      <c r="AF152" s="830"/>
      <c r="AG152" s="830"/>
      <c r="AH152" s="830"/>
      <c r="AI152" s="830"/>
      <c r="AJ152" s="830" t="s">
        <v>625</v>
      </c>
      <c r="AK152" s="830"/>
      <c r="AL152" s="830"/>
      <c r="AM152" s="830"/>
      <c r="AN152" s="830"/>
      <c r="AO152" s="830"/>
      <c r="AP152" s="830"/>
      <c r="AQ152" s="830"/>
      <c r="AR152" s="830"/>
      <c r="AS152" s="828"/>
      <c r="AT152" s="828"/>
      <c r="AU152" s="828"/>
      <c r="AV152" s="828"/>
      <c r="AW152" s="828"/>
      <c r="AX152" s="828"/>
      <c r="AY152" s="828"/>
      <c r="AZ152" s="828"/>
      <c r="BA152" s="828"/>
      <c r="BB152" s="828"/>
      <c r="BC152" s="828"/>
      <c r="BD152" s="828"/>
      <c r="BE152" s="828"/>
      <c r="BF152" s="828"/>
      <c r="BG152" s="828"/>
      <c r="BH152" s="828"/>
      <c r="BI152" s="828"/>
      <c r="BJ152" s="828"/>
      <c r="BK152" s="828"/>
      <c r="BL152" s="828"/>
      <c r="BM152" s="828"/>
      <c r="BN152" s="828"/>
      <c r="BO152" s="828"/>
      <c r="BP152" s="828"/>
      <c r="BQ152" s="828"/>
      <c r="BR152" s="828"/>
      <c r="BS152" s="828"/>
      <c r="BT152" s="828"/>
      <c r="BU152" s="828"/>
      <c r="BV152" s="833">
        <f>BV153</f>
        <v>0</v>
      </c>
      <c r="BW152" s="833"/>
      <c r="BX152" s="833"/>
      <c r="BY152" s="833"/>
      <c r="BZ152" s="833"/>
      <c r="CA152" s="833"/>
      <c r="CB152" s="833"/>
      <c r="CC152" s="833"/>
      <c r="CD152" s="833"/>
      <c r="CE152" s="833">
        <f>CE153</f>
        <v>0</v>
      </c>
      <c r="CF152" s="833"/>
      <c r="CG152" s="833"/>
      <c r="CH152" s="833"/>
      <c r="CI152" s="833"/>
      <c r="CJ152" s="833"/>
      <c r="CK152" s="833"/>
      <c r="CL152" s="833"/>
      <c r="CM152" s="833"/>
      <c r="CN152" s="849">
        <f>CN153</f>
        <v>0</v>
      </c>
      <c r="CO152" s="849"/>
      <c r="CP152" s="849"/>
      <c r="CQ152" s="849"/>
      <c r="CR152" s="849"/>
      <c r="CS152" s="849"/>
      <c r="CT152" s="849"/>
      <c r="CU152" s="849"/>
      <c r="CV152" s="849"/>
    </row>
    <row r="153" spans="1:100" ht="36.75" customHeight="1" hidden="1">
      <c r="A153" s="834" t="s">
        <v>626</v>
      </c>
      <c r="B153" s="834"/>
      <c r="C153" s="834"/>
      <c r="D153" s="834"/>
      <c r="E153" s="834"/>
      <c r="F153" s="834"/>
      <c r="G153" s="834"/>
      <c r="H153" s="834"/>
      <c r="I153" s="834"/>
      <c r="J153" s="834"/>
      <c r="K153" s="834"/>
      <c r="L153" s="834"/>
      <c r="M153" s="834"/>
      <c r="N153" s="834"/>
      <c r="O153" s="834"/>
      <c r="P153" s="834"/>
      <c r="Q153" s="834"/>
      <c r="R153" s="834"/>
      <c r="S153" s="834"/>
      <c r="T153" s="834"/>
      <c r="U153" s="834"/>
      <c r="V153" s="828"/>
      <c r="W153" s="828"/>
      <c r="X153" s="828"/>
      <c r="Y153" s="828"/>
      <c r="Z153" s="828"/>
      <c r="AA153" s="828" t="s">
        <v>366</v>
      </c>
      <c r="AB153" s="828"/>
      <c r="AC153" s="828"/>
      <c r="AD153" s="828"/>
      <c r="AE153" s="828"/>
      <c r="AF153" s="828"/>
      <c r="AG153" s="828"/>
      <c r="AH153" s="828"/>
      <c r="AI153" s="828"/>
      <c r="AJ153" s="828" t="s">
        <v>625</v>
      </c>
      <c r="AK153" s="828"/>
      <c r="AL153" s="828"/>
      <c r="AM153" s="828"/>
      <c r="AN153" s="828"/>
      <c r="AO153" s="828"/>
      <c r="AP153" s="828"/>
      <c r="AQ153" s="828"/>
      <c r="AR153" s="828"/>
      <c r="AS153" s="828" t="s">
        <v>627</v>
      </c>
      <c r="AT153" s="828"/>
      <c r="AU153" s="828"/>
      <c r="AV153" s="828"/>
      <c r="AW153" s="828"/>
      <c r="AX153" s="828"/>
      <c r="AY153" s="828"/>
      <c r="AZ153" s="828"/>
      <c r="BA153" s="828"/>
      <c r="BB153" s="828"/>
      <c r="BC153" s="828" t="s">
        <v>147</v>
      </c>
      <c r="BD153" s="828"/>
      <c r="BE153" s="828"/>
      <c r="BF153" s="828"/>
      <c r="BG153" s="828"/>
      <c r="BH153" s="828"/>
      <c r="BI153" s="828"/>
      <c r="BJ153" s="828"/>
      <c r="BK153" s="828"/>
      <c r="BL153" s="828"/>
      <c r="BM153" s="828"/>
      <c r="BN153" s="828"/>
      <c r="BO153" s="828"/>
      <c r="BP153" s="828"/>
      <c r="BQ153" s="828"/>
      <c r="BR153" s="828"/>
      <c r="BS153" s="828"/>
      <c r="BT153" s="828"/>
      <c r="BU153" s="828"/>
      <c r="BV153" s="829">
        <f>BV154</f>
        <v>0</v>
      </c>
      <c r="BW153" s="829"/>
      <c r="BX153" s="829"/>
      <c r="BY153" s="829"/>
      <c r="BZ153" s="829"/>
      <c r="CA153" s="829"/>
      <c r="CB153" s="829"/>
      <c r="CC153" s="829"/>
      <c r="CD153" s="829"/>
      <c r="CE153" s="829">
        <f>CE154</f>
        <v>0</v>
      </c>
      <c r="CF153" s="829"/>
      <c r="CG153" s="829"/>
      <c r="CH153" s="829"/>
      <c r="CI153" s="829"/>
      <c r="CJ153" s="829"/>
      <c r="CK153" s="829"/>
      <c r="CL153" s="829"/>
      <c r="CM153" s="829"/>
      <c r="CN153" s="842">
        <f>CN154</f>
        <v>0</v>
      </c>
      <c r="CO153" s="842"/>
      <c r="CP153" s="842"/>
      <c r="CQ153" s="842"/>
      <c r="CR153" s="842"/>
      <c r="CS153" s="842"/>
      <c r="CT153" s="842"/>
      <c r="CU153" s="842"/>
      <c r="CV153" s="842"/>
    </row>
    <row r="154" spans="1:100" ht="12.75" hidden="1">
      <c r="A154" s="834" t="s">
        <v>371</v>
      </c>
      <c r="B154" s="834"/>
      <c r="C154" s="834"/>
      <c r="D154" s="834"/>
      <c r="E154" s="834"/>
      <c r="F154" s="834"/>
      <c r="G154" s="834"/>
      <c r="H154" s="834"/>
      <c r="I154" s="834"/>
      <c r="J154" s="834"/>
      <c r="K154" s="834"/>
      <c r="L154" s="834"/>
      <c r="M154" s="834"/>
      <c r="N154" s="834"/>
      <c r="O154" s="834"/>
      <c r="P154" s="834"/>
      <c r="Q154" s="834"/>
      <c r="R154" s="834"/>
      <c r="S154" s="834"/>
      <c r="T154" s="834"/>
      <c r="U154" s="834"/>
      <c r="V154" s="828"/>
      <c r="W154" s="828"/>
      <c r="X154" s="828"/>
      <c r="Y154" s="828"/>
      <c r="Z154" s="828"/>
      <c r="AA154" s="828" t="s">
        <v>366</v>
      </c>
      <c r="AB154" s="828"/>
      <c r="AC154" s="828"/>
      <c r="AD154" s="828"/>
      <c r="AE154" s="828"/>
      <c r="AF154" s="828"/>
      <c r="AG154" s="828"/>
      <c r="AH154" s="828"/>
      <c r="AI154" s="828"/>
      <c r="AJ154" s="828" t="s">
        <v>625</v>
      </c>
      <c r="AK154" s="828"/>
      <c r="AL154" s="828"/>
      <c r="AM154" s="828"/>
      <c r="AN154" s="828"/>
      <c r="AO154" s="828"/>
      <c r="AP154" s="828"/>
      <c r="AQ154" s="828"/>
      <c r="AR154" s="828"/>
      <c r="AS154" s="828" t="s">
        <v>627</v>
      </c>
      <c r="AT154" s="828"/>
      <c r="AU154" s="828"/>
      <c r="AV154" s="828"/>
      <c r="AW154" s="828"/>
      <c r="AX154" s="828"/>
      <c r="AY154" s="828"/>
      <c r="AZ154" s="828"/>
      <c r="BA154" s="828"/>
      <c r="BB154" s="828"/>
      <c r="BC154" s="828" t="s">
        <v>372</v>
      </c>
      <c r="BD154" s="828"/>
      <c r="BE154" s="828"/>
      <c r="BF154" s="828"/>
      <c r="BG154" s="828"/>
      <c r="BH154" s="828"/>
      <c r="BI154" s="828"/>
      <c r="BJ154" s="828"/>
      <c r="BK154" s="828"/>
      <c r="BL154" s="828"/>
      <c r="BM154" s="828"/>
      <c r="BN154" s="828"/>
      <c r="BO154" s="828"/>
      <c r="BP154" s="828"/>
      <c r="BQ154" s="828"/>
      <c r="BR154" s="828"/>
      <c r="BS154" s="828"/>
      <c r="BT154" s="828"/>
      <c r="BU154" s="828"/>
      <c r="BV154" s="829">
        <f>BV155+BV158</f>
        <v>0</v>
      </c>
      <c r="BW154" s="829"/>
      <c r="BX154" s="829"/>
      <c r="BY154" s="829"/>
      <c r="BZ154" s="829"/>
      <c r="CA154" s="829"/>
      <c r="CB154" s="829"/>
      <c r="CC154" s="829"/>
      <c r="CD154" s="829"/>
      <c r="CE154" s="829">
        <f>CE155+CE158</f>
        <v>0</v>
      </c>
      <c r="CF154" s="829"/>
      <c r="CG154" s="829"/>
      <c r="CH154" s="829"/>
      <c r="CI154" s="829"/>
      <c r="CJ154" s="829"/>
      <c r="CK154" s="829"/>
      <c r="CL154" s="829"/>
      <c r="CM154" s="829"/>
      <c r="CN154" s="829">
        <f>CN155+CN158</f>
        <v>0</v>
      </c>
      <c r="CO154" s="829"/>
      <c r="CP154" s="829"/>
      <c r="CQ154" s="829"/>
      <c r="CR154" s="829"/>
      <c r="CS154" s="829"/>
      <c r="CT154" s="829"/>
      <c r="CU154" s="829"/>
      <c r="CV154" s="829"/>
    </row>
    <row r="155" spans="1:100" ht="12.75" hidden="1">
      <c r="A155" s="834" t="s">
        <v>380</v>
      </c>
      <c r="B155" s="834"/>
      <c r="C155" s="834"/>
      <c r="D155" s="834"/>
      <c r="E155" s="834"/>
      <c r="F155" s="834"/>
      <c r="G155" s="834"/>
      <c r="H155" s="834"/>
      <c r="I155" s="834"/>
      <c r="J155" s="834"/>
      <c r="K155" s="834"/>
      <c r="L155" s="834"/>
      <c r="M155" s="834"/>
      <c r="N155" s="834"/>
      <c r="O155" s="834"/>
      <c r="P155" s="834"/>
      <c r="Q155" s="834"/>
      <c r="R155" s="834"/>
      <c r="S155" s="834"/>
      <c r="T155" s="834"/>
      <c r="U155" s="834"/>
      <c r="V155" s="828"/>
      <c r="W155" s="828"/>
      <c r="X155" s="828"/>
      <c r="Y155" s="828"/>
      <c r="Z155" s="828"/>
      <c r="AA155" s="828" t="s">
        <v>366</v>
      </c>
      <c r="AB155" s="828"/>
      <c r="AC155" s="828"/>
      <c r="AD155" s="828"/>
      <c r="AE155" s="828"/>
      <c r="AF155" s="828"/>
      <c r="AG155" s="828"/>
      <c r="AH155" s="828"/>
      <c r="AI155" s="828"/>
      <c r="AJ155" s="828" t="s">
        <v>625</v>
      </c>
      <c r="AK155" s="828"/>
      <c r="AL155" s="828"/>
      <c r="AM155" s="828"/>
      <c r="AN155" s="828"/>
      <c r="AO155" s="828"/>
      <c r="AP155" s="828"/>
      <c r="AQ155" s="828"/>
      <c r="AR155" s="828"/>
      <c r="AS155" s="828" t="s">
        <v>627</v>
      </c>
      <c r="AT155" s="828"/>
      <c r="AU155" s="828"/>
      <c r="AV155" s="828"/>
      <c r="AW155" s="828"/>
      <c r="AX155" s="828"/>
      <c r="AY155" s="828"/>
      <c r="AZ155" s="828"/>
      <c r="BA155" s="828"/>
      <c r="BB155" s="828"/>
      <c r="BC155" s="828" t="s">
        <v>154</v>
      </c>
      <c r="BD155" s="828"/>
      <c r="BE155" s="828"/>
      <c r="BF155" s="828"/>
      <c r="BG155" s="828"/>
      <c r="BH155" s="828"/>
      <c r="BI155" s="828"/>
      <c r="BJ155" s="828"/>
      <c r="BK155" s="828"/>
      <c r="BL155" s="828"/>
      <c r="BM155" s="828"/>
      <c r="BN155" s="828"/>
      <c r="BO155" s="828"/>
      <c r="BP155" s="828"/>
      <c r="BQ155" s="828"/>
      <c r="BR155" s="828"/>
      <c r="BS155" s="828"/>
      <c r="BT155" s="828"/>
      <c r="BU155" s="828"/>
      <c r="BV155" s="829">
        <f>BV156+BV157</f>
        <v>0</v>
      </c>
      <c r="BW155" s="829"/>
      <c r="BX155" s="829"/>
      <c r="BY155" s="829"/>
      <c r="BZ155" s="829"/>
      <c r="CA155" s="829"/>
      <c r="CB155" s="829"/>
      <c r="CC155" s="829"/>
      <c r="CD155" s="829"/>
      <c r="CE155" s="829">
        <f>CE156+CE157</f>
        <v>0</v>
      </c>
      <c r="CF155" s="829"/>
      <c r="CG155" s="829"/>
      <c r="CH155" s="829"/>
      <c r="CI155" s="829"/>
      <c r="CJ155" s="829"/>
      <c r="CK155" s="829"/>
      <c r="CL155" s="829"/>
      <c r="CM155" s="829"/>
      <c r="CN155" s="829">
        <f>CN156+CN157</f>
        <v>0</v>
      </c>
      <c r="CO155" s="829"/>
      <c r="CP155" s="829"/>
      <c r="CQ155" s="829"/>
      <c r="CR155" s="829"/>
      <c r="CS155" s="829"/>
      <c r="CT155" s="829"/>
      <c r="CU155" s="829"/>
      <c r="CV155" s="829"/>
    </row>
    <row r="156" spans="1:100" ht="12.75" hidden="1">
      <c r="A156" s="832" t="s">
        <v>375</v>
      </c>
      <c r="B156" s="832"/>
      <c r="C156" s="832"/>
      <c r="D156" s="832"/>
      <c r="E156" s="832"/>
      <c r="F156" s="832"/>
      <c r="G156" s="832"/>
      <c r="H156" s="832"/>
      <c r="I156" s="832"/>
      <c r="J156" s="832"/>
      <c r="K156" s="832"/>
      <c r="L156" s="832"/>
      <c r="M156" s="832"/>
      <c r="N156" s="832"/>
      <c r="O156" s="832"/>
      <c r="P156" s="832"/>
      <c r="Q156" s="832"/>
      <c r="R156" s="832"/>
      <c r="S156" s="832"/>
      <c r="T156" s="832"/>
      <c r="U156" s="832"/>
      <c r="V156" s="828"/>
      <c r="W156" s="828"/>
      <c r="X156" s="828"/>
      <c r="Y156" s="828"/>
      <c r="Z156" s="828"/>
      <c r="AA156" s="828" t="s">
        <v>366</v>
      </c>
      <c r="AB156" s="828"/>
      <c r="AC156" s="828"/>
      <c r="AD156" s="828"/>
      <c r="AE156" s="828"/>
      <c r="AF156" s="828"/>
      <c r="AG156" s="828"/>
      <c r="AH156" s="828"/>
      <c r="AI156" s="828"/>
      <c r="AJ156" s="828" t="s">
        <v>625</v>
      </c>
      <c r="AK156" s="828"/>
      <c r="AL156" s="828"/>
      <c r="AM156" s="828"/>
      <c r="AN156" s="828"/>
      <c r="AO156" s="828"/>
      <c r="AP156" s="828"/>
      <c r="AQ156" s="828"/>
      <c r="AR156" s="828"/>
      <c r="AS156" s="828" t="s">
        <v>627</v>
      </c>
      <c r="AT156" s="828"/>
      <c r="AU156" s="828"/>
      <c r="AV156" s="828"/>
      <c r="AW156" s="828"/>
      <c r="AX156" s="828"/>
      <c r="AY156" s="828"/>
      <c r="AZ156" s="828"/>
      <c r="BA156" s="828"/>
      <c r="BB156" s="828"/>
      <c r="BC156" s="828" t="s">
        <v>154</v>
      </c>
      <c r="BD156" s="828"/>
      <c r="BE156" s="828"/>
      <c r="BF156" s="828"/>
      <c r="BG156" s="828"/>
      <c r="BH156" s="828"/>
      <c r="BI156" s="828"/>
      <c r="BJ156" s="828"/>
      <c r="BK156" s="828"/>
      <c r="BL156" s="828" t="s">
        <v>376</v>
      </c>
      <c r="BM156" s="828"/>
      <c r="BN156" s="828"/>
      <c r="BO156" s="828"/>
      <c r="BP156" s="828"/>
      <c r="BQ156" s="828"/>
      <c r="BR156" s="828"/>
      <c r="BS156" s="828"/>
      <c r="BT156" s="828"/>
      <c r="BU156" s="828"/>
      <c r="BV156" s="829">
        <f>'0408'!G128</f>
        <v>0</v>
      </c>
      <c r="BW156" s="829"/>
      <c r="BX156" s="829"/>
      <c r="BY156" s="829"/>
      <c r="BZ156" s="829"/>
      <c r="CA156" s="829"/>
      <c r="CB156" s="829"/>
      <c r="CC156" s="829"/>
      <c r="CD156" s="829"/>
      <c r="CE156" s="829">
        <f>BV156</f>
        <v>0</v>
      </c>
      <c r="CF156" s="829"/>
      <c r="CG156" s="829"/>
      <c r="CH156" s="829"/>
      <c r="CI156" s="829"/>
      <c r="CJ156" s="829"/>
      <c r="CK156" s="829"/>
      <c r="CL156" s="829"/>
      <c r="CM156" s="829"/>
      <c r="CN156" s="839">
        <f>CE156</f>
        <v>0</v>
      </c>
      <c r="CO156" s="840"/>
      <c r="CP156" s="840"/>
      <c r="CQ156" s="840"/>
      <c r="CR156" s="840"/>
      <c r="CS156" s="840"/>
      <c r="CT156" s="840"/>
      <c r="CU156" s="840"/>
      <c r="CV156" s="841"/>
    </row>
    <row r="157" spans="1:100" ht="23.25" customHeight="1" hidden="1">
      <c r="A157" s="834" t="s">
        <v>199</v>
      </c>
      <c r="B157" s="834"/>
      <c r="C157" s="834"/>
      <c r="D157" s="834"/>
      <c r="E157" s="834"/>
      <c r="F157" s="834"/>
      <c r="G157" s="834"/>
      <c r="H157" s="834"/>
      <c r="I157" s="834"/>
      <c r="J157" s="834"/>
      <c r="K157" s="834"/>
      <c r="L157" s="834"/>
      <c r="M157" s="834"/>
      <c r="N157" s="834"/>
      <c r="O157" s="834"/>
      <c r="P157" s="834"/>
      <c r="Q157" s="834"/>
      <c r="R157" s="834"/>
      <c r="S157" s="834"/>
      <c r="T157" s="834"/>
      <c r="U157" s="834"/>
      <c r="V157" s="828"/>
      <c r="W157" s="828"/>
      <c r="X157" s="828"/>
      <c r="Y157" s="828"/>
      <c r="Z157" s="828"/>
      <c r="AA157" s="828" t="s">
        <v>366</v>
      </c>
      <c r="AB157" s="828"/>
      <c r="AC157" s="828"/>
      <c r="AD157" s="828"/>
      <c r="AE157" s="828"/>
      <c r="AF157" s="828"/>
      <c r="AG157" s="828"/>
      <c r="AH157" s="828"/>
      <c r="AI157" s="828"/>
      <c r="AJ157" s="828" t="s">
        <v>625</v>
      </c>
      <c r="AK157" s="828"/>
      <c r="AL157" s="828"/>
      <c r="AM157" s="828"/>
      <c r="AN157" s="828"/>
      <c r="AO157" s="828"/>
      <c r="AP157" s="828"/>
      <c r="AQ157" s="828"/>
      <c r="AR157" s="828"/>
      <c r="AS157" s="828" t="s">
        <v>627</v>
      </c>
      <c r="AT157" s="828"/>
      <c r="AU157" s="828"/>
      <c r="AV157" s="828"/>
      <c r="AW157" s="828"/>
      <c r="AX157" s="828"/>
      <c r="AY157" s="828"/>
      <c r="AZ157" s="828"/>
      <c r="BA157" s="828"/>
      <c r="BB157" s="828"/>
      <c r="BC157" s="828" t="s">
        <v>154</v>
      </c>
      <c r="BD157" s="828"/>
      <c r="BE157" s="828"/>
      <c r="BF157" s="828"/>
      <c r="BG157" s="828"/>
      <c r="BH157" s="828"/>
      <c r="BI157" s="828"/>
      <c r="BJ157" s="828"/>
      <c r="BK157" s="828"/>
      <c r="BL157" s="828" t="s">
        <v>454</v>
      </c>
      <c r="BM157" s="828"/>
      <c r="BN157" s="828"/>
      <c r="BO157" s="828"/>
      <c r="BP157" s="828"/>
      <c r="BQ157" s="828"/>
      <c r="BR157" s="828"/>
      <c r="BS157" s="828"/>
      <c r="BT157" s="828"/>
      <c r="BU157" s="828"/>
      <c r="BV157" s="829">
        <f>'0408'!G170</f>
        <v>0</v>
      </c>
      <c r="BW157" s="829"/>
      <c r="BX157" s="829"/>
      <c r="BY157" s="829"/>
      <c r="BZ157" s="829"/>
      <c r="CA157" s="829"/>
      <c r="CB157" s="829"/>
      <c r="CC157" s="829"/>
      <c r="CD157" s="829"/>
      <c r="CE157" s="829">
        <v>0</v>
      </c>
      <c r="CF157" s="829"/>
      <c r="CG157" s="829"/>
      <c r="CH157" s="829"/>
      <c r="CI157" s="829"/>
      <c r="CJ157" s="829"/>
      <c r="CK157" s="829"/>
      <c r="CL157" s="829"/>
      <c r="CM157" s="829"/>
      <c r="CN157" s="839">
        <v>0</v>
      </c>
      <c r="CO157" s="840"/>
      <c r="CP157" s="840"/>
      <c r="CQ157" s="840"/>
      <c r="CR157" s="840"/>
      <c r="CS157" s="840"/>
      <c r="CT157" s="840"/>
      <c r="CU157" s="840"/>
      <c r="CV157" s="841"/>
    </row>
    <row r="158" spans="1:100" ht="12.75" hidden="1">
      <c r="A158" s="834" t="s">
        <v>749</v>
      </c>
      <c r="B158" s="834"/>
      <c r="C158" s="834"/>
      <c r="D158" s="834"/>
      <c r="E158" s="834"/>
      <c r="F158" s="834"/>
      <c r="G158" s="834"/>
      <c r="H158" s="834"/>
      <c r="I158" s="834"/>
      <c r="J158" s="834"/>
      <c r="K158" s="834"/>
      <c r="L158" s="834"/>
      <c r="M158" s="834"/>
      <c r="N158" s="834"/>
      <c r="O158" s="834"/>
      <c r="P158" s="834"/>
      <c r="Q158" s="834"/>
      <c r="R158" s="834"/>
      <c r="S158" s="834"/>
      <c r="T158" s="834"/>
      <c r="U158" s="834"/>
      <c r="V158" s="828"/>
      <c r="W158" s="828"/>
      <c r="X158" s="828"/>
      <c r="Y158" s="828"/>
      <c r="Z158" s="828"/>
      <c r="AA158" s="828" t="s">
        <v>366</v>
      </c>
      <c r="AB158" s="828"/>
      <c r="AC158" s="828"/>
      <c r="AD158" s="828"/>
      <c r="AE158" s="828"/>
      <c r="AF158" s="828"/>
      <c r="AG158" s="828"/>
      <c r="AH158" s="828"/>
      <c r="AI158" s="828"/>
      <c r="AJ158" s="828" t="s">
        <v>625</v>
      </c>
      <c r="AK158" s="828"/>
      <c r="AL158" s="828"/>
      <c r="AM158" s="828"/>
      <c r="AN158" s="828"/>
      <c r="AO158" s="828"/>
      <c r="AP158" s="828"/>
      <c r="AQ158" s="828"/>
      <c r="AR158" s="828"/>
      <c r="AS158" s="828" t="s">
        <v>627</v>
      </c>
      <c r="AT158" s="828"/>
      <c r="AU158" s="828"/>
      <c r="AV158" s="828"/>
      <c r="AW158" s="828"/>
      <c r="AX158" s="828"/>
      <c r="AY158" s="828"/>
      <c r="AZ158" s="828"/>
      <c r="BA158" s="828"/>
      <c r="BB158" s="828"/>
      <c r="BC158" s="830" t="s">
        <v>750</v>
      </c>
      <c r="BD158" s="830"/>
      <c r="BE158" s="830"/>
      <c r="BF158" s="830"/>
      <c r="BG158" s="830"/>
      <c r="BH158" s="830"/>
      <c r="BI158" s="830"/>
      <c r="BJ158" s="830"/>
      <c r="BK158" s="830"/>
      <c r="BL158" s="830"/>
      <c r="BM158" s="830"/>
      <c r="BN158" s="830"/>
      <c r="BO158" s="830"/>
      <c r="BP158" s="830"/>
      <c r="BQ158" s="830"/>
      <c r="BR158" s="830"/>
      <c r="BS158" s="830"/>
      <c r="BT158" s="830"/>
      <c r="BU158" s="830"/>
      <c r="BV158" s="846">
        <f>BV159</f>
        <v>0</v>
      </c>
      <c r="BW158" s="846"/>
      <c r="BX158" s="846"/>
      <c r="BY158" s="846"/>
      <c r="BZ158" s="846"/>
      <c r="CA158" s="846"/>
      <c r="CB158" s="846"/>
      <c r="CC158" s="846"/>
      <c r="CD158" s="846"/>
      <c r="CE158" s="846">
        <f>CE159</f>
        <v>0</v>
      </c>
      <c r="CF158" s="846"/>
      <c r="CG158" s="846"/>
      <c r="CH158" s="846"/>
      <c r="CI158" s="846"/>
      <c r="CJ158" s="846"/>
      <c r="CK158" s="846"/>
      <c r="CL158" s="846"/>
      <c r="CM158" s="846"/>
      <c r="CN158" s="852">
        <f>CN159</f>
        <v>0</v>
      </c>
      <c r="CO158" s="852"/>
      <c r="CP158" s="852"/>
      <c r="CQ158" s="852"/>
      <c r="CR158" s="852"/>
      <c r="CS158" s="852"/>
      <c r="CT158" s="852"/>
      <c r="CU158" s="852"/>
      <c r="CV158" s="852"/>
    </row>
    <row r="159" spans="1:100" ht="12.75" hidden="1">
      <c r="A159" s="832" t="s">
        <v>156</v>
      </c>
      <c r="B159" s="832"/>
      <c r="C159" s="832"/>
      <c r="D159" s="832"/>
      <c r="E159" s="832"/>
      <c r="F159" s="832"/>
      <c r="G159" s="832"/>
      <c r="H159" s="832"/>
      <c r="I159" s="832"/>
      <c r="J159" s="832"/>
      <c r="K159" s="832"/>
      <c r="L159" s="832"/>
      <c r="M159" s="832"/>
      <c r="N159" s="832"/>
      <c r="O159" s="832"/>
      <c r="P159" s="832"/>
      <c r="Q159" s="832"/>
      <c r="R159" s="832"/>
      <c r="S159" s="832"/>
      <c r="T159" s="832"/>
      <c r="U159" s="832"/>
      <c r="V159" s="828"/>
      <c r="W159" s="828"/>
      <c r="X159" s="828"/>
      <c r="Y159" s="828"/>
      <c r="Z159" s="828"/>
      <c r="AA159" s="828" t="s">
        <v>366</v>
      </c>
      <c r="AB159" s="828"/>
      <c r="AC159" s="828"/>
      <c r="AD159" s="828"/>
      <c r="AE159" s="828"/>
      <c r="AF159" s="828"/>
      <c r="AG159" s="828"/>
      <c r="AH159" s="828"/>
      <c r="AI159" s="828"/>
      <c r="AJ159" s="828" t="s">
        <v>625</v>
      </c>
      <c r="AK159" s="828"/>
      <c r="AL159" s="828"/>
      <c r="AM159" s="828"/>
      <c r="AN159" s="828"/>
      <c r="AO159" s="828"/>
      <c r="AP159" s="828"/>
      <c r="AQ159" s="828"/>
      <c r="AR159" s="828"/>
      <c r="AS159" s="828" t="s">
        <v>627</v>
      </c>
      <c r="AT159" s="828"/>
      <c r="AU159" s="828"/>
      <c r="AV159" s="828"/>
      <c r="AW159" s="828"/>
      <c r="AX159" s="828"/>
      <c r="AY159" s="828"/>
      <c r="AZ159" s="828"/>
      <c r="BA159" s="828"/>
      <c r="BB159" s="828"/>
      <c r="BC159" s="828" t="s">
        <v>750</v>
      </c>
      <c r="BD159" s="828"/>
      <c r="BE159" s="828"/>
      <c r="BF159" s="828"/>
      <c r="BG159" s="828"/>
      <c r="BH159" s="828"/>
      <c r="BI159" s="828"/>
      <c r="BJ159" s="828"/>
      <c r="BK159" s="828"/>
      <c r="BL159" s="828" t="s">
        <v>381</v>
      </c>
      <c r="BM159" s="828"/>
      <c r="BN159" s="828"/>
      <c r="BO159" s="828"/>
      <c r="BP159" s="828"/>
      <c r="BQ159" s="828"/>
      <c r="BR159" s="828"/>
      <c r="BS159" s="828"/>
      <c r="BT159" s="828"/>
      <c r="BU159" s="828"/>
      <c r="BV159" s="829">
        <f>'0408'!G187</f>
        <v>0</v>
      </c>
      <c r="BW159" s="829"/>
      <c r="BX159" s="829"/>
      <c r="BY159" s="829"/>
      <c r="BZ159" s="829"/>
      <c r="CA159" s="829"/>
      <c r="CB159" s="829"/>
      <c r="CC159" s="829"/>
      <c r="CD159" s="829"/>
      <c r="CE159" s="829">
        <f>BV159</f>
        <v>0</v>
      </c>
      <c r="CF159" s="829"/>
      <c r="CG159" s="829"/>
      <c r="CH159" s="829"/>
      <c r="CI159" s="829"/>
      <c r="CJ159" s="829"/>
      <c r="CK159" s="829"/>
      <c r="CL159" s="829"/>
      <c r="CM159" s="829"/>
      <c r="CN159" s="839">
        <f>CE159</f>
        <v>0</v>
      </c>
      <c r="CO159" s="840"/>
      <c r="CP159" s="840"/>
      <c r="CQ159" s="840"/>
      <c r="CR159" s="840"/>
      <c r="CS159" s="840"/>
      <c r="CT159" s="840"/>
      <c r="CU159" s="840"/>
      <c r="CV159" s="841"/>
    </row>
    <row r="160" spans="1:100" ht="12.75">
      <c r="A160" s="834" t="s">
        <v>411</v>
      </c>
      <c r="B160" s="834"/>
      <c r="C160" s="834"/>
      <c r="D160" s="834"/>
      <c r="E160" s="834"/>
      <c r="F160" s="834"/>
      <c r="G160" s="834"/>
      <c r="H160" s="834"/>
      <c r="I160" s="834"/>
      <c r="J160" s="834"/>
      <c r="K160" s="834"/>
      <c r="L160" s="834"/>
      <c r="M160" s="834"/>
      <c r="N160" s="834"/>
      <c r="O160" s="834"/>
      <c r="P160" s="834"/>
      <c r="Q160" s="834"/>
      <c r="R160" s="834"/>
      <c r="S160" s="834"/>
      <c r="T160" s="834"/>
      <c r="U160" s="834"/>
      <c r="V160" s="828"/>
      <c r="W160" s="828"/>
      <c r="X160" s="828"/>
      <c r="Y160" s="828"/>
      <c r="Z160" s="828"/>
      <c r="AA160" s="830" t="s">
        <v>366</v>
      </c>
      <c r="AB160" s="830"/>
      <c r="AC160" s="830"/>
      <c r="AD160" s="830"/>
      <c r="AE160" s="830"/>
      <c r="AF160" s="830"/>
      <c r="AG160" s="830"/>
      <c r="AH160" s="830"/>
      <c r="AI160" s="830"/>
      <c r="AJ160" s="830" t="s">
        <v>402</v>
      </c>
      <c r="AK160" s="830"/>
      <c r="AL160" s="830"/>
      <c r="AM160" s="830"/>
      <c r="AN160" s="830"/>
      <c r="AO160" s="830"/>
      <c r="AP160" s="830"/>
      <c r="AQ160" s="830"/>
      <c r="AR160" s="830"/>
      <c r="AS160" s="828"/>
      <c r="AT160" s="828"/>
      <c r="AU160" s="828"/>
      <c r="AV160" s="828"/>
      <c r="AW160" s="828"/>
      <c r="AX160" s="828"/>
      <c r="AY160" s="828"/>
      <c r="AZ160" s="828"/>
      <c r="BA160" s="828"/>
      <c r="BB160" s="828"/>
      <c r="BC160" s="828"/>
      <c r="BD160" s="828"/>
      <c r="BE160" s="828"/>
      <c r="BF160" s="828"/>
      <c r="BG160" s="828"/>
      <c r="BH160" s="828"/>
      <c r="BI160" s="828"/>
      <c r="BJ160" s="828"/>
      <c r="BK160" s="828"/>
      <c r="BL160" s="828"/>
      <c r="BM160" s="828"/>
      <c r="BN160" s="828"/>
      <c r="BO160" s="828"/>
      <c r="BP160" s="828"/>
      <c r="BQ160" s="828"/>
      <c r="BR160" s="828"/>
      <c r="BS160" s="828"/>
      <c r="BT160" s="828"/>
      <c r="BU160" s="828"/>
      <c r="BV160" s="835">
        <f>BV161+BV165</f>
        <v>81900</v>
      </c>
      <c r="BW160" s="835"/>
      <c r="BX160" s="835"/>
      <c r="BY160" s="835"/>
      <c r="BZ160" s="835"/>
      <c r="CA160" s="835"/>
      <c r="CB160" s="835"/>
      <c r="CC160" s="835"/>
      <c r="CD160" s="835"/>
      <c r="CE160" s="835">
        <f>CE161+CE165</f>
        <v>81900</v>
      </c>
      <c r="CF160" s="835"/>
      <c r="CG160" s="835"/>
      <c r="CH160" s="835"/>
      <c r="CI160" s="835"/>
      <c r="CJ160" s="835"/>
      <c r="CK160" s="835"/>
      <c r="CL160" s="835"/>
      <c r="CM160" s="835"/>
      <c r="CN160" s="847">
        <f>CN161+CN165</f>
        <v>81900</v>
      </c>
      <c r="CO160" s="847"/>
      <c r="CP160" s="847"/>
      <c r="CQ160" s="847"/>
      <c r="CR160" s="847"/>
      <c r="CS160" s="847"/>
      <c r="CT160" s="847"/>
      <c r="CU160" s="847"/>
      <c r="CV160" s="847"/>
    </row>
    <row r="161" spans="1:100" ht="12.75">
      <c r="A161" s="834" t="s">
        <v>412</v>
      </c>
      <c r="B161" s="834"/>
      <c r="C161" s="834"/>
      <c r="D161" s="834"/>
      <c r="E161" s="834"/>
      <c r="F161" s="834"/>
      <c r="G161" s="834"/>
      <c r="H161" s="834"/>
      <c r="I161" s="834"/>
      <c r="J161" s="834"/>
      <c r="K161" s="834"/>
      <c r="L161" s="834"/>
      <c r="M161" s="834"/>
      <c r="N161" s="834"/>
      <c r="O161" s="834"/>
      <c r="P161" s="834"/>
      <c r="Q161" s="834"/>
      <c r="R161" s="834"/>
      <c r="S161" s="834"/>
      <c r="T161" s="834"/>
      <c r="U161" s="834"/>
      <c r="V161" s="828"/>
      <c r="W161" s="828"/>
      <c r="X161" s="828"/>
      <c r="Y161" s="828"/>
      <c r="Z161" s="828"/>
      <c r="AA161" s="828" t="s">
        <v>366</v>
      </c>
      <c r="AB161" s="828"/>
      <c r="AC161" s="828"/>
      <c r="AD161" s="828"/>
      <c r="AE161" s="828"/>
      <c r="AF161" s="828"/>
      <c r="AG161" s="828"/>
      <c r="AH161" s="828"/>
      <c r="AI161" s="828"/>
      <c r="AJ161" s="828" t="s">
        <v>402</v>
      </c>
      <c r="AK161" s="828"/>
      <c r="AL161" s="828"/>
      <c r="AM161" s="828"/>
      <c r="AN161" s="828"/>
      <c r="AO161" s="828"/>
      <c r="AP161" s="828"/>
      <c r="AQ161" s="828"/>
      <c r="AR161" s="828"/>
      <c r="AS161" s="828" t="s">
        <v>486</v>
      </c>
      <c r="AT161" s="828"/>
      <c r="AU161" s="828"/>
      <c r="AV161" s="828"/>
      <c r="AW161" s="828"/>
      <c r="AX161" s="828"/>
      <c r="AY161" s="828"/>
      <c r="AZ161" s="828"/>
      <c r="BA161" s="828"/>
      <c r="BB161" s="828"/>
      <c r="BC161" s="828" t="s">
        <v>147</v>
      </c>
      <c r="BD161" s="828"/>
      <c r="BE161" s="828"/>
      <c r="BF161" s="828"/>
      <c r="BG161" s="828"/>
      <c r="BH161" s="828"/>
      <c r="BI161" s="828"/>
      <c r="BJ161" s="828"/>
      <c r="BK161" s="828"/>
      <c r="BL161" s="828"/>
      <c r="BM161" s="828"/>
      <c r="BN161" s="828"/>
      <c r="BO161" s="828"/>
      <c r="BP161" s="828"/>
      <c r="BQ161" s="828"/>
      <c r="BR161" s="828"/>
      <c r="BS161" s="828"/>
      <c r="BT161" s="828"/>
      <c r="BU161" s="828"/>
      <c r="BV161" s="829">
        <f>BV163</f>
        <v>81900</v>
      </c>
      <c r="BW161" s="829"/>
      <c r="BX161" s="829"/>
      <c r="BY161" s="829"/>
      <c r="BZ161" s="829"/>
      <c r="CA161" s="829"/>
      <c r="CB161" s="829"/>
      <c r="CC161" s="829"/>
      <c r="CD161" s="829"/>
      <c r="CE161" s="829">
        <f>CE163</f>
        <v>81900</v>
      </c>
      <c r="CF161" s="829"/>
      <c r="CG161" s="829"/>
      <c r="CH161" s="829"/>
      <c r="CI161" s="829"/>
      <c r="CJ161" s="829"/>
      <c r="CK161" s="829"/>
      <c r="CL161" s="829"/>
      <c r="CM161" s="829"/>
      <c r="CN161" s="842">
        <f>CN163</f>
        <v>81900</v>
      </c>
      <c r="CO161" s="842"/>
      <c r="CP161" s="842"/>
      <c r="CQ161" s="842"/>
      <c r="CR161" s="842"/>
      <c r="CS161" s="842"/>
      <c r="CT161" s="842"/>
      <c r="CU161" s="842"/>
      <c r="CV161" s="842"/>
    </row>
    <row r="162" spans="1:100" ht="12.75">
      <c r="A162" s="834" t="s">
        <v>371</v>
      </c>
      <c r="B162" s="834"/>
      <c r="C162" s="834"/>
      <c r="D162" s="834"/>
      <c r="E162" s="834"/>
      <c r="F162" s="834"/>
      <c r="G162" s="834"/>
      <c r="H162" s="834"/>
      <c r="I162" s="834"/>
      <c r="J162" s="834"/>
      <c r="K162" s="834"/>
      <c r="L162" s="834"/>
      <c r="M162" s="834"/>
      <c r="N162" s="834"/>
      <c r="O162" s="834"/>
      <c r="P162" s="834"/>
      <c r="Q162" s="834"/>
      <c r="R162" s="834"/>
      <c r="S162" s="834"/>
      <c r="T162" s="834"/>
      <c r="U162" s="834"/>
      <c r="V162" s="828"/>
      <c r="W162" s="828"/>
      <c r="X162" s="828"/>
      <c r="Y162" s="828"/>
      <c r="Z162" s="828"/>
      <c r="AA162" s="828" t="s">
        <v>366</v>
      </c>
      <c r="AB162" s="828"/>
      <c r="AC162" s="828"/>
      <c r="AD162" s="828"/>
      <c r="AE162" s="828"/>
      <c r="AF162" s="828"/>
      <c r="AG162" s="828"/>
      <c r="AH162" s="828"/>
      <c r="AI162" s="828"/>
      <c r="AJ162" s="828" t="s">
        <v>402</v>
      </c>
      <c r="AK162" s="828"/>
      <c r="AL162" s="828"/>
      <c r="AM162" s="828"/>
      <c r="AN162" s="828"/>
      <c r="AO162" s="828"/>
      <c r="AP162" s="828"/>
      <c r="AQ162" s="828"/>
      <c r="AR162" s="828"/>
      <c r="AS162" s="828" t="s">
        <v>486</v>
      </c>
      <c r="AT162" s="828"/>
      <c r="AU162" s="828"/>
      <c r="AV162" s="828"/>
      <c r="AW162" s="828"/>
      <c r="AX162" s="828"/>
      <c r="AY162" s="828"/>
      <c r="AZ162" s="828"/>
      <c r="BA162" s="828"/>
      <c r="BB162" s="828"/>
      <c r="BC162" s="828" t="s">
        <v>372</v>
      </c>
      <c r="BD162" s="828"/>
      <c r="BE162" s="828"/>
      <c r="BF162" s="828"/>
      <c r="BG162" s="828"/>
      <c r="BH162" s="828"/>
      <c r="BI162" s="828"/>
      <c r="BJ162" s="828"/>
      <c r="BK162" s="828"/>
      <c r="BL162" s="828"/>
      <c r="BM162" s="828"/>
      <c r="BN162" s="828"/>
      <c r="BO162" s="828"/>
      <c r="BP162" s="828"/>
      <c r="BQ162" s="828"/>
      <c r="BR162" s="828"/>
      <c r="BS162" s="828"/>
      <c r="BT162" s="828"/>
      <c r="BU162" s="828"/>
      <c r="BV162" s="829">
        <f>BV164</f>
        <v>81900</v>
      </c>
      <c r="BW162" s="829"/>
      <c r="BX162" s="829"/>
      <c r="BY162" s="829"/>
      <c r="BZ162" s="829"/>
      <c r="CA162" s="829"/>
      <c r="CB162" s="829"/>
      <c r="CC162" s="829"/>
      <c r="CD162" s="829"/>
      <c r="CE162" s="829">
        <f>CE164</f>
        <v>81900</v>
      </c>
      <c r="CF162" s="829"/>
      <c r="CG162" s="829"/>
      <c r="CH162" s="829"/>
      <c r="CI162" s="829"/>
      <c r="CJ162" s="829"/>
      <c r="CK162" s="829"/>
      <c r="CL162" s="829"/>
      <c r="CM162" s="829"/>
      <c r="CN162" s="842">
        <f>CN164</f>
        <v>81900</v>
      </c>
      <c r="CO162" s="842"/>
      <c r="CP162" s="842"/>
      <c r="CQ162" s="842"/>
      <c r="CR162" s="842"/>
      <c r="CS162" s="842"/>
      <c r="CT162" s="842"/>
      <c r="CU162" s="842"/>
      <c r="CV162" s="842"/>
    </row>
    <row r="163" spans="1:100" ht="12.75">
      <c r="A163" s="834" t="s">
        <v>380</v>
      </c>
      <c r="B163" s="834"/>
      <c r="C163" s="834"/>
      <c r="D163" s="834"/>
      <c r="E163" s="834"/>
      <c r="F163" s="834"/>
      <c r="G163" s="834"/>
      <c r="H163" s="834"/>
      <c r="I163" s="834"/>
      <c r="J163" s="834"/>
      <c r="K163" s="834"/>
      <c r="L163" s="834"/>
      <c r="M163" s="834"/>
      <c r="N163" s="834"/>
      <c r="O163" s="834"/>
      <c r="P163" s="834"/>
      <c r="Q163" s="834"/>
      <c r="R163" s="834"/>
      <c r="S163" s="834"/>
      <c r="T163" s="834"/>
      <c r="U163" s="834"/>
      <c r="V163" s="828"/>
      <c r="W163" s="828"/>
      <c r="X163" s="828"/>
      <c r="Y163" s="828"/>
      <c r="Z163" s="828"/>
      <c r="AA163" s="828" t="s">
        <v>366</v>
      </c>
      <c r="AB163" s="828"/>
      <c r="AC163" s="828"/>
      <c r="AD163" s="828"/>
      <c r="AE163" s="828"/>
      <c r="AF163" s="828"/>
      <c r="AG163" s="828"/>
      <c r="AH163" s="828"/>
      <c r="AI163" s="828"/>
      <c r="AJ163" s="828" t="s">
        <v>402</v>
      </c>
      <c r="AK163" s="828"/>
      <c r="AL163" s="828"/>
      <c r="AM163" s="828"/>
      <c r="AN163" s="828"/>
      <c r="AO163" s="828"/>
      <c r="AP163" s="828"/>
      <c r="AQ163" s="828"/>
      <c r="AR163" s="828"/>
      <c r="AS163" s="828" t="s">
        <v>486</v>
      </c>
      <c r="AT163" s="828"/>
      <c r="AU163" s="828"/>
      <c r="AV163" s="828"/>
      <c r="AW163" s="828"/>
      <c r="AX163" s="828"/>
      <c r="AY163" s="828"/>
      <c r="AZ163" s="828"/>
      <c r="BA163" s="828"/>
      <c r="BB163" s="828"/>
      <c r="BC163" s="828" t="s">
        <v>154</v>
      </c>
      <c r="BD163" s="828"/>
      <c r="BE163" s="828"/>
      <c r="BF163" s="828"/>
      <c r="BG163" s="828"/>
      <c r="BH163" s="828"/>
      <c r="BI163" s="828"/>
      <c r="BJ163" s="828"/>
      <c r="BK163" s="828"/>
      <c r="BL163" s="828"/>
      <c r="BM163" s="828"/>
      <c r="BN163" s="828"/>
      <c r="BO163" s="828"/>
      <c r="BP163" s="828"/>
      <c r="BQ163" s="828"/>
      <c r="BR163" s="828"/>
      <c r="BS163" s="828"/>
      <c r="BT163" s="828"/>
      <c r="BU163" s="828"/>
      <c r="BV163" s="829">
        <f>BV164</f>
        <v>81900</v>
      </c>
      <c r="BW163" s="829"/>
      <c r="BX163" s="829"/>
      <c r="BY163" s="829"/>
      <c r="BZ163" s="829"/>
      <c r="CA163" s="829"/>
      <c r="CB163" s="829"/>
      <c r="CC163" s="829"/>
      <c r="CD163" s="829"/>
      <c r="CE163" s="829">
        <f>CE164</f>
        <v>81900</v>
      </c>
      <c r="CF163" s="829"/>
      <c r="CG163" s="829"/>
      <c r="CH163" s="829"/>
      <c r="CI163" s="829"/>
      <c r="CJ163" s="829"/>
      <c r="CK163" s="829"/>
      <c r="CL163" s="829"/>
      <c r="CM163" s="829"/>
      <c r="CN163" s="842">
        <f>CN164</f>
        <v>81900</v>
      </c>
      <c r="CO163" s="842"/>
      <c r="CP163" s="842"/>
      <c r="CQ163" s="842"/>
      <c r="CR163" s="842"/>
      <c r="CS163" s="842"/>
      <c r="CT163" s="842"/>
      <c r="CU163" s="842"/>
      <c r="CV163" s="842"/>
    </row>
    <row r="164" spans="1:100" ht="12.75">
      <c r="A164" s="832" t="s">
        <v>375</v>
      </c>
      <c r="B164" s="832"/>
      <c r="C164" s="832"/>
      <c r="D164" s="832"/>
      <c r="E164" s="832"/>
      <c r="F164" s="832"/>
      <c r="G164" s="832"/>
      <c r="H164" s="832"/>
      <c r="I164" s="832"/>
      <c r="J164" s="832"/>
      <c r="K164" s="832"/>
      <c r="L164" s="832"/>
      <c r="M164" s="832"/>
      <c r="N164" s="832"/>
      <c r="O164" s="832"/>
      <c r="P164" s="832"/>
      <c r="Q164" s="832"/>
      <c r="R164" s="832"/>
      <c r="S164" s="832"/>
      <c r="T164" s="832"/>
      <c r="U164" s="832"/>
      <c r="V164" s="828"/>
      <c r="W164" s="828"/>
      <c r="X164" s="828"/>
      <c r="Y164" s="828"/>
      <c r="Z164" s="828"/>
      <c r="AA164" s="828" t="s">
        <v>366</v>
      </c>
      <c r="AB164" s="828"/>
      <c r="AC164" s="828"/>
      <c r="AD164" s="828"/>
      <c r="AE164" s="828"/>
      <c r="AF164" s="828"/>
      <c r="AG164" s="828"/>
      <c r="AH164" s="828"/>
      <c r="AI164" s="828"/>
      <c r="AJ164" s="828" t="s">
        <v>402</v>
      </c>
      <c r="AK164" s="828"/>
      <c r="AL164" s="828"/>
      <c r="AM164" s="828"/>
      <c r="AN164" s="828"/>
      <c r="AO164" s="828"/>
      <c r="AP164" s="828"/>
      <c r="AQ164" s="828"/>
      <c r="AR164" s="828"/>
      <c r="AS164" s="828" t="s">
        <v>486</v>
      </c>
      <c r="AT164" s="828"/>
      <c r="AU164" s="828"/>
      <c r="AV164" s="828"/>
      <c r="AW164" s="828"/>
      <c r="AX164" s="828"/>
      <c r="AY164" s="828"/>
      <c r="AZ164" s="828"/>
      <c r="BA164" s="828"/>
      <c r="BB164" s="828"/>
      <c r="BC164" s="828" t="s">
        <v>154</v>
      </c>
      <c r="BD164" s="828"/>
      <c r="BE164" s="828"/>
      <c r="BF164" s="828"/>
      <c r="BG164" s="828"/>
      <c r="BH164" s="828"/>
      <c r="BI164" s="828"/>
      <c r="BJ164" s="828"/>
      <c r="BK164" s="828"/>
      <c r="BL164" s="828" t="s">
        <v>376</v>
      </c>
      <c r="BM164" s="828"/>
      <c r="BN164" s="828"/>
      <c r="BO164" s="828"/>
      <c r="BP164" s="828"/>
      <c r="BQ164" s="828"/>
      <c r="BR164" s="828"/>
      <c r="BS164" s="828"/>
      <c r="BT164" s="828"/>
      <c r="BU164" s="828"/>
      <c r="BV164" s="829">
        <f>'0409'!G128</f>
        <v>81900</v>
      </c>
      <c r="BW164" s="829"/>
      <c r="BX164" s="829"/>
      <c r="BY164" s="829"/>
      <c r="BZ164" s="829"/>
      <c r="CA164" s="829"/>
      <c r="CB164" s="829"/>
      <c r="CC164" s="829"/>
      <c r="CD164" s="829"/>
      <c r="CE164" s="829">
        <v>81900</v>
      </c>
      <c r="CF164" s="829"/>
      <c r="CG164" s="829"/>
      <c r="CH164" s="829"/>
      <c r="CI164" s="829"/>
      <c r="CJ164" s="829"/>
      <c r="CK164" s="829"/>
      <c r="CL164" s="829"/>
      <c r="CM164" s="829"/>
      <c r="CN164" s="839">
        <f>CE164</f>
        <v>81900</v>
      </c>
      <c r="CO164" s="840"/>
      <c r="CP164" s="840"/>
      <c r="CQ164" s="840"/>
      <c r="CR164" s="840"/>
      <c r="CS164" s="840"/>
      <c r="CT164" s="840"/>
      <c r="CU164" s="840"/>
      <c r="CV164" s="841"/>
    </row>
    <row r="165" spans="1:100" ht="13.5" customHeight="1" hidden="1">
      <c r="A165" s="834" t="s">
        <v>413</v>
      </c>
      <c r="B165" s="834"/>
      <c r="C165" s="834"/>
      <c r="D165" s="834"/>
      <c r="E165" s="834"/>
      <c r="F165" s="834"/>
      <c r="G165" s="834"/>
      <c r="H165" s="834"/>
      <c r="I165" s="834"/>
      <c r="J165" s="834"/>
      <c r="K165" s="834"/>
      <c r="L165" s="834"/>
      <c r="M165" s="834"/>
      <c r="N165" s="834"/>
      <c r="O165" s="834"/>
      <c r="P165" s="834"/>
      <c r="Q165" s="834"/>
      <c r="R165" s="834"/>
      <c r="S165" s="834"/>
      <c r="T165" s="834"/>
      <c r="U165" s="834"/>
      <c r="V165" s="828"/>
      <c r="W165" s="828"/>
      <c r="X165" s="828"/>
      <c r="Y165" s="828"/>
      <c r="Z165" s="828"/>
      <c r="AA165" s="828" t="s">
        <v>366</v>
      </c>
      <c r="AB165" s="828"/>
      <c r="AC165" s="828"/>
      <c r="AD165" s="828"/>
      <c r="AE165" s="828"/>
      <c r="AF165" s="828"/>
      <c r="AG165" s="828"/>
      <c r="AH165" s="828"/>
      <c r="AI165" s="828"/>
      <c r="AJ165" s="828" t="s">
        <v>402</v>
      </c>
      <c r="AK165" s="828"/>
      <c r="AL165" s="828"/>
      <c r="AM165" s="828"/>
      <c r="AN165" s="828"/>
      <c r="AO165" s="828"/>
      <c r="AP165" s="828"/>
      <c r="AQ165" s="828"/>
      <c r="AR165" s="828"/>
      <c r="AS165" s="828" t="s">
        <v>487</v>
      </c>
      <c r="AT165" s="828"/>
      <c r="AU165" s="828"/>
      <c r="AV165" s="828"/>
      <c r="AW165" s="828"/>
      <c r="AX165" s="828"/>
      <c r="AY165" s="828"/>
      <c r="AZ165" s="828"/>
      <c r="BA165" s="828"/>
      <c r="BB165" s="828"/>
      <c r="BC165" s="828"/>
      <c r="BD165" s="828"/>
      <c r="BE165" s="828"/>
      <c r="BF165" s="828"/>
      <c r="BG165" s="828"/>
      <c r="BH165" s="828"/>
      <c r="BI165" s="828"/>
      <c r="BJ165" s="828"/>
      <c r="BK165" s="828"/>
      <c r="BL165" s="828"/>
      <c r="BM165" s="828"/>
      <c r="BN165" s="828"/>
      <c r="BO165" s="828"/>
      <c r="BP165" s="828"/>
      <c r="BQ165" s="828"/>
      <c r="BR165" s="828"/>
      <c r="BS165" s="828"/>
      <c r="BT165" s="828"/>
      <c r="BU165" s="828"/>
      <c r="BV165" s="833">
        <f>BV166</f>
        <v>0</v>
      </c>
      <c r="BW165" s="833"/>
      <c r="BX165" s="833"/>
      <c r="BY165" s="833"/>
      <c r="BZ165" s="833"/>
      <c r="CA165" s="833"/>
      <c r="CB165" s="833"/>
      <c r="CC165" s="833"/>
      <c r="CD165" s="833"/>
      <c r="CE165" s="829"/>
      <c r="CF165" s="829"/>
      <c r="CG165" s="829"/>
      <c r="CH165" s="829"/>
      <c r="CI165" s="829"/>
      <c r="CJ165" s="829"/>
      <c r="CK165" s="829"/>
      <c r="CL165" s="829"/>
      <c r="CM165" s="829"/>
      <c r="CN165" s="839"/>
      <c r="CO165" s="840"/>
      <c r="CP165" s="840"/>
      <c r="CQ165" s="840"/>
      <c r="CR165" s="840"/>
      <c r="CS165" s="840"/>
      <c r="CT165" s="840"/>
      <c r="CU165" s="840"/>
      <c r="CV165" s="841"/>
    </row>
    <row r="166" spans="1:100" ht="13.5" customHeight="1" hidden="1">
      <c r="A166" s="834" t="s">
        <v>380</v>
      </c>
      <c r="B166" s="834"/>
      <c r="C166" s="834"/>
      <c r="D166" s="834"/>
      <c r="E166" s="834"/>
      <c r="F166" s="834"/>
      <c r="G166" s="834"/>
      <c r="H166" s="834"/>
      <c r="I166" s="834"/>
      <c r="J166" s="834"/>
      <c r="K166" s="834"/>
      <c r="L166" s="834"/>
      <c r="M166" s="834"/>
      <c r="N166" s="834"/>
      <c r="O166" s="834"/>
      <c r="P166" s="834"/>
      <c r="Q166" s="834"/>
      <c r="R166" s="834"/>
      <c r="S166" s="834"/>
      <c r="T166" s="834"/>
      <c r="U166" s="834"/>
      <c r="V166" s="828"/>
      <c r="W166" s="828"/>
      <c r="X166" s="828"/>
      <c r="Y166" s="828"/>
      <c r="Z166" s="828"/>
      <c r="AA166" s="828" t="s">
        <v>366</v>
      </c>
      <c r="AB166" s="828"/>
      <c r="AC166" s="828"/>
      <c r="AD166" s="828"/>
      <c r="AE166" s="828"/>
      <c r="AF166" s="828"/>
      <c r="AG166" s="828"/>
      <c r="AH166" s="828"/>
      <c r="AI166" s="828"/>
      <c r="AJ166" s="828" t="s">
        <v>402</v>
      </c>
      <c r="AK166" s="828"/>
      <c r="AL166" s="828"/>
      <c r="AM166" s="828"/>
      <c r="AN166" s="828"/>
      <c r="AO166" s="828"/>
      <c r="AP166" s="828"/>
      <c r="AQ166" s="828"/>
      <c r="AR166" s="828"/>
      <c r="AS166" s="828" t="s">
        <v>487</v>
      </c>
      <c r="AT166" s="828"/>
      <c r="AU166" s="828"/>
      <c r="AV166" s="828"/>
      <c r="AW166" s="828"/>
      <c r="AX166" s="828"/>
      <c r="AY166" s="828"/>
      <c r="AZ166" s="828"/>
      <c r="BA166" s="828"/>
      <c r="BB166" s="828"/>
      <c r="BC166" s="828" t="s">
        <v>151</v>
      </c>
      <c r="BD166" s="828"/>
      <c r="BE166" s="828"/>
      <c r="BF166" s="828"/>
      <c r="BG166" s="828"/>
      <c r="BH166" s="828"/>
      <c r="BI166" s="828"/>
      <c r="BJ166" s="828"/>
      <c r="BK166" s="828"/>
      <c r="BL166" s="828"/>
      <c r="BM166" s="828"/>
      <c r="BN166" s="828"/>
      <c r="BO166" s="828"/>
      <c r="BP166" s="828"/>
      <c r="BQ166" s="828"/>
      <c r="BR166" s="828"/>
      <c r="BS166" s="828"/>
      <c r="BT166" s="828"/>
      <c r="BU166" s="828"/>
      <c r="BV166" s="829">
        <f>BV167</f>
        <v>0</v>
      </c>
      <c r="BW166" s="829"/>
      <c r="BX166" s="829"/>
      <c r="BY166" s="829"/>
      <c r="BZ166" s="829"/>
      <c r="CA166" s="829"/>
      <c r="CB166" s="829"/>
      <c r="CC166" s="829"/>
      <c r="CD166" s="829"/>
      <c r="CE166" s="829"/>
      <c r="CF166" s="829"/>
      <c r="CG166" s="829"/>
      <c r="CH166" s="829"/>
      <c r="CI166" s="829"/>
      <c r="CJ166" s="829"/>
      <c r="CK166" s="829"/>
      <c r="CL166" s="829"/>
      <c r="CM166" s="829"/>
      <c r="CN166" s="839"/>
      <c r="CO166" s="840"/>
      <c r="CP166" s="840"/>
      <c r="CQ166" s="840"/>
      <c r="CR166" s="840"/>
      <c r="CS166" s="840"/>
      <c r="CT166" s="840"/>
      <c r="CU166" s="840"/>
      <c r="CV166" s="841"/>
    </row>
    <row r="167" spans="1:100" ht="13.5" customHeight="1" hidden="1">
      <c r="A167" s="834" t="s">
        <v>386</v>
      </c>
      <c r="B167" s="834"/>
      <c r="C167" s="834"/>
      <c r="D167" s="834"/>
      <c r="E167" s="834"/>
      <c r="F167" s="834"/>
      <c r="G167" s="834"/>
      <c r="H167" s="834"/>
      <c r="I167" s="834"/>
      <c r="J167" s="834"/>
      <c r="K167" s="834"/>
      <c r="L167" s="834"/>
      <c r="M167" s="834"/>
      <c r="N167" s="834"/>
      <c r="O167" s="834"/>
      <c r="P167" s="834"/>
      <c r="Q167" s="834"/>
      <c r="R167" s="834"/>
      <c r="S167" s="834"/>
      <c r="T167" s="834"/>
      <c r="U167" s="834"/>
      <c r="V167" s="828"/>
      <c r="W167" s="828"/>
      <c r="X167" s="828"/>
      <c r="Y167" s="828"/>
      <c r="Z167" s="828"/>
      <c r="AA167" s="828" t="s">
        <v>366</v>
      </c>
      <c r="AB167" s="828"/>
      <c r="AC167" s="828"/>
      <c r="AD167" s="828"/>
      <c r="AE167" s="828"/>
      <c r="AF167" s="828"/>
      <c r="AG167" s="828"/>
      <c r="AH167" s="828"/>
      <c r="AI167" s="828"/>
      <c r="AJ167" s="828" t="s">
        <v>402</v>
      </c>
      <c r="AK167" s="828"/>
      <c r="AL167" s="828"/>
      <c r="AM167" s="828"/>
      <c r="AN167" s="828"/>
      <c r="AO167" s="828"/>
      <c r="AP167" s="828"/>
      <c r="AQ167" s="828"/>
      <c r="AR167" s="828"/>
      <c r="AS167" s="828" t="s">
        <v>487</v>
      </c>
      <c r="AT167" s="828"/>
      <c r="AU167" s="828"/>
      <c r="AV167" s="828"/>
      <c r="AW167" s="828"/>
      <c r="AX167" s="828"/>
      <c r="AY167" s="828"/>
      <c r="AZ167" s="828"/>
      <c r="BA167" s="828"/>
      <c r="BB167" s="828"/>
      <c r="BC167" s="828" t="s">
        <v>151</v>
      </c>
      <c r="BD167" s="828"/>
      <c r="BE167" s="828"/>
      <c r="BF167" s="828"/>
      <c r="BG167" s="828"/>
      <c r="BH167" s="828"/>
      <c r="BI167" s="828"/>
      <c r="BJ167" s="828"/>
      <c r="BK167" s="828"/>
      <c r="BL167" s="828" t="s">
        <v>379</v>
      </c>
      <c r="BM167" s="828"/>
      <c r="BN167" s="828"/>
      <c r="BO167" s="828"/>
      <c r="BP167" s="828"/>
      <c r="BQ167" s="828"/>
      <c r="BR167" s="828"/>
      <c r="BS167" s="828"/>
      <c r="BT167" s="828"/>
      <c r="BU167" s="828"/>
      <c r="BV167" s="829">
        <f>'[2]0409'!F53</f>
        <v>0</v>
      </c>
      <c r="BW167" s="829"/>
      <c r="BX167" s="829"/>
      <c r="BY167" s="829"/>
      <c r="BZ167" s="829"/>
      <c r="CA167" s="829"/>
      <c r="CB167" s="829"/>
      <c r="CC167" s="829"/>
      <c r="CD167" s="829"/>
      <c r="CE167" s="829"/>
      <c r="CF167" s="829"/>
      <c r="CG167" s="829"/>
      <c r="CH167" s="829"/>
      <c r="CI167" s="829"/>
      <c r="CJ167" s="829"/>
      <c r="CK167" s="829"/>
      <c r="CL167" s="829"/>
      <c r="CM167" s="829"/>
      <c r="CN167" s="839"/>
      <c r="CO167" s="840"/>
      <c r="CP167" s="840"/>
      <c r="CQ167" s="840"/>
      <c r="CR167" s="840"/>
      <c r="CS167" s="840"/>
      <c r="CT167" s="840"/>
      <c r="CU167" s="840"/>
      <c r="CV167" s="841"/>
    </row>
    <row r="168" spans="1:100" ht="13.5" customHeight="1">
      <c r="A168" s="834" t="s">
        <v>414</v>
      </c>
      <c r="B168" s="834"/>
      <c r="C168" s="834"/>
      <c r="D168" s="834"/>
      <c r="E168" s="834"/>
      <c r="F168" s="834"/>
      <c r="G168" s="834"/>
      <c r="H168" s="834"/>
      <c r="I168" s="834"/>
      <c r="J168" s="834"/>
      <c r="K168" s="834"/>
      <c r="L168" s="834"/>
      <c r="M168" s="834"/>
      <c r="N168" s="834"/>
      <c r="O168" s="834"/>
      <c r="P168" s="834"/>
      <c r="Q168" s="834"/>
      <c r="R168" s="834"/>
      <c r="S168" s="834"/>
      <c r="T168" s="834"/>
      <c r="U168" s="834"/>
      <c r="V168" s="828"/>
      <c r="W168" s="828"/>
      <c r="X168" s="828"/>
      <c r="Y168" s="828"/>
      <c r="Z168" s="828"/>
      <c r="AA168" s="830" t="s">
        <v>366</v>
      </c>
      <c r="AB168" s="830"/>
      <c r="AC168" s="830"/>
      <c r="AD168" s="830"/>
      <c r="AE168" s="830"/>
      <c r="AF168" s="830"/>
      <c r="AG168" s="830"/>
      <c r="AH168" s="830"/>
      <c r="AI168" s="830"/>
      <c r="AJ168" s="830" t="s">
        <v>415</v>
      </c>
      <c r="AK168" s="830"/>
      <c r="AL168" s="830"/>
      <c r="AM168" s="830"/>
      <c r="AN168" s="830"/>
      <c r="AO168" s="830"/>
      <c r="AP168" s="830"/>
      <c r="AQ168" s="830"/>
      <c r="AR168" s="830"/>
      <c r="AS168" s="828"/>
      <c r="AT168" s="828"/>
      <c r="AU168" s="828"/>
      <c r="AV168" s="828"/>
      <c r="AW168" s="828"/>
      <c r="AX168" s="828"/>
      <c r="AY168" s="828"/>
      <c r="AZ168" s="828"/>
      <c r="BA168" s="828"/>
      <c r="BB168" s="828"/>
      <c r="BC168" s="828"/>
      <c r="BD168" s="828"/>
      <c r="BE168" s="828"/>
      <c r="BF168" s="828"/>
      <c r="BG168" s="828"/>
      <c r="BH168" s="828"/>
      <c r="BI168" s="828"/>
      <c r="BJ168" s="828"/>
      <c r="BK168" s="828"/>
      <c r="BL168" s="828"/>
      <c r="BM168" s="828"/>
      <c r="BN168" s="828"/>
      <c r="BO168" s="828"/>
      <c r="BP168" s="828"/>
      <c r="BQ168" s="828"/>
      <c r="BR168" s="828"/>
      <c r="BS168" s="828"/>
      <c r="BT168" s="828"/>
      <c r="BU168" s="828"/>
      <c r="BV168" s="846">
        <f>BV170</f>
        <v>194000</v>
      </c>
      <c r="BW168" s="846"/>
      <c r="BX168" s="846"/>
      <c r="BY168" s="846"/>
      <c r="BZ168" s="846"/>
      <c r="CA168" s="846"/>
      <c r="CB168" s="846"/>
      <c r="CC168" s="846"/>
      <c r="CD168" s="846"/>
      <c r="CE168" s="846">
        <f>CE170</f>
        <v>194000</v>
      </c>
      <c r="CF168" s="846"/>
      <c r="CG168" s="846"/>
      <c r="CH168" s="846"/>
      <c r="CI168" s="846"/>
      <c r="CJ168" s="846"/>
      <c r="CK168" s="846"/>
      <c r="CL168" s="846"/>
      <c r="CM168" s="846"/>
      <c r="CN168" s="846">
        <f>CN170</f>
        <v>194000</v>
      </c>
      <c r="CO168" s="846"/>
      <c r="CP168" s="846"/>
      <c r="CQ168" s="846"/>
      <c r="CR168" s="846"/>
      <c r="CS168" s="846"/>
      <c r="CT168" s="846"/>
      <c r="CU168" s="846"/>
      <c r="CV168" s="846"/>
    </row>
    <row r="169" spans="1:100" ht="13.5" customHeight="1">
      <c r="A169" s="834" t="s">
        <v>146</v>
      </c>
      <c r="B169" s="834"/>
      <c r="C169" s="834"/>
      <c r="D169" s="834"/>
      <c r="E169" s="834"/>
      <c r="F169" s="834"/>
      <c r="G169" s="834"/>
      <c r="H169" s="834"/>
      <c r="I169" s="834"/>
      <c r="J169" s="834"/>
      <c r="K169" s="834"/>
      <c r="L169" s="834"/>
      <c r="M169" s="834"/>
      <c r="N169" s="834"/>
      <c r="O169" s="834"/>
      <c r="P169" s="834"/>
      <c r="Q169" s="834"/>
      <c r="R169" s="834"/>
      <c r="S169" s="834"/>
      <c r="T169" s="834"/>
      <c r="U169" s="834"/>
      <c r="V169" s="828"/>
      <c r="W169" s="828"/>
      <c r="X169" s="828"/>
      <c r="Y169" s="828"/>
      <c r="Z169" s="828"/>
      <c r="AA169" s="828" t="s">
        <v>366</v>
      </c>
      <c r="AB169" s="828"/>
      <c r="AC169" s="828"/>
      <c r="AD169" s="828"/>
      <c r="AE169" s="828"/>
      <c r="AF169" s="828"/>
      <c r="AG169" s="828"/>
      <c r="AH169" s="828"/>
      <c r="AI169" s="828"/>
      <c r="AJ169" s="828" t="s">
        <v>415</v>
      </c>
      <c r="AK169" s="828"/>
      <c r="AL169" s="828"/>
      <c r="AM169" s="828"/>
      <c r="AN169" s="828"/>
      <c r="AO169" s="828"/>
      <c r="AP169" s="828"/>
      <c r="AQ169" s="828"/>
      <c r="AR169" s="828"/>
      <c r="AS169" s="828" t="s">
        <v>488</v>
      </c>
      <c r="AT169" s="828"/>
      <c r="AU169" s="828"/>
      <c r="AV169" s="828"/>
      <c r="AW169" s="828"/>
      <c r="AX169" s="828"/>
      <c r="AY169" s="828"/>
      <c r="AZ169" s="828"/>
      <c r="BA169" s="828"/>
      <c r="BB169" s="828"/>
      <c r="BC169" s="828" t="s">
        <v>147</v>
      </c>
      <c r="BD169" s="828"/>
      <c r="BE169" s="828"/>
      <c r="BF169" s="828"/>
      <c r="BG169" s="828"/>
      <c r="BH169" s="828"/>
      <c r="BI169" s="828"/>
      <c r="BJ169" s="828"/>
      <c r="BK169" s="828"/>
      <c r="BL169" s="828"/>
      <c r="BM169" s="828"/>
      <c r="BN169" s="828"/>
      <c r="BO169" s="828"/>
      <c r="BP169" s="828"/>
      <c r="BQ169" s="828"/>
      <c r="BR169" s="828"/>
      <c r="BS169" s="828"/>
      <c r="BT169" s="828"/>
      <c r="BU169" s="828"/>
      <c r="BV169" s="829">
        <f>BV170</f>
        <v>194000</v>
      </c>
      <c r="BW169" s="829"/>
      <c r="BX169" s="829"/>
      <c r="BY169" s="829"/>
      <c r="BZ169" s="829"/>
      <c r="CA169" s="829"/>
      <c r="CB169" s="829"/>
      <c r="CC169" s="829"/>
      <c r="CD169" s="829"/>
      <c r="CE169" s="829">
        <f>CE170</f>
        <v>194000</v>
      </c>
      <c r="CF169" s="829"/>
      <c r="CG169" s="829"/>
      <c r="CH169" s="829"/>
      <c r="CI169" s="829"/>
      <c r="CJ169" s="829"/>
      <c r="CK169" s="829"/>
      <c r="CL169" s="829"/>
      <c r="CM169" s="829"/>
      <c r="CN169" s="829">
        <f>CN170</f>
        <v>194000</v>
      </c>
      <c r="CO169" s="829"/>
      <c r="CP169" s="829"/>
      <c r="CQ169" s="829"/>
      <c r="CR169" s="829"/>
      <c r="CS169" s="829"/>
      <c r="CT169" s="829"/>
      <c r="CU169" s="829"/>
      <c r="CV169" s="829"/>
    </row>
    <row r="170" spans="1:100" ht="13.5" customHeight="1">
      <c r="A170" s="834" t="s">
        <v>371</v>
      </c>
      <c r="B170" s="834"/>
      <c r="C170" s="834"/>
      <c r="D170" s="834"/>
      <c r="E170" s="834"/>
      <c r="F170" s="834"/>
      <c r="G170" s="834"/>
      <c r="H170" s="834"/>
      <c r="I170" s="834"/>
      <c r="J170" s="834"/>
      <c r="K170" s="834"/>
      <c r="L170" s="834"/>
      <c r="M170" s="834"/>
      <c r="N170" s="834"/>
      <c r="O170" s="834"/>
      <c r="P170" s="834"/>
      <c r="Q170" s="834"/>
      <c r="R170" s="834"/>
      <c r="S170" s="834"/>
      <c r="T170" s="834"/>
      <c r="U170" s="834"/>
      <c r="V170" s="828"/>
      <c r="W170" s="828"/>
      <c r="X170" s="828"/>
      <c r="Y170" s="828"/>
      <c r="Z170" s="828"/>
      <c r="AA170" s="828" t="s">
        <v>366</v>
      </c>
      <c r="AB170" s="828"/>
      <c r="AC170" s="828"/>
      <c r="AD170" s="828"/>
      <c r="AE170" s="828"/>
      <c r="AF170" s="828"/>
      <c r="AG170" s="828"/>
      <c r="AH170" s="828"/>
      <c r="AI170" s="828"/>
      <c r="AJ170" s="828" t="s">
        <v>415</v>
      </c>
      <c r="AK170" s="828"/>
      <c r="AL170" s="828"/>
      <c r="AM170" s="828"/>
      <c r="AN170" s="828"/>
      <c r="AO170" s="828"/>
      <c r="AP170" s="828"/>
      <c r="AQ170" s="828"/>
      <c r="AR170" s="828"/>
      <c r="AS170" s="828" t="s">
        <v>488</v>
      </c>
      <c r="AT170" s="828"/>
      <c r="AU170" s="828"/>
      <c r="AV170" s="828"/>
      <c r="AW170" s="828"/>
      <c r="AX170" s="828"/>
      <c r="AY170" s="828"/>
      <c r="AZ170" s="828"/>
      <c r="BA170" s="828"/>
      <c r="BB170" s="828"/>
      <c r="BC170" s="828" t="s">
        <v>372</v>
      </c>
      <c r="BD170" s="828"/>
      <c r="BE170" s="828"/>
      <c r="BF170" s="828"/>
      <c r="BG170" s="828"/>
      <c r="BH170" s="828"/>
      <c r="BI170" s="828"/>
      <c r="BJ170" s="828"/>
      <c r="BK170" s="828"/>
      <c r="BL170" s="828"/>
      <c r="BM170" s="828"/>
      <c r="BN170" s="828"/>
      <c r="BO170" s="828"/>
      <c r="BP170" s="828"/>
      <c r="BQ170" s="828"/>
      <c r="BR170" s="828"/>
      <c r="BS170" s="828"/>
      <c r="BT170" s="828"/>
      <c r="BU170" s="828"/>
      <c r="BV170" s="829">
        <f>BV171</f>
        <v>194000</v>
      </c>
      <c r="BW170" s="829"/>
      <c r="BX170" s="829"/>
      <c r="BY170" s="829"/>
      <c r="BZ170" s="829"/>
      <c r="CA170" s="829"/>
      <c r="CB170" s="829"/>
      <c r="CC170" s="829"/>
      <c r="CD170" s="829"/>
      <c r="CE170" s="829">
        <f>CE171</f>
        <v>194000</v>
      </c>
      <c r="CF170" s="829"/>
      <c r="CG170" s="829"/>
      <c r="CH170" s="829"/>
      <c r="CI170" s="829"/>
      <c r="CJ170" s="829"/>
      <c r="CK170" s="829"/>
      <c r="CL170" s="829"/>
      <c r="CM170" s="829"/>
      <c r="CN170" s="829">
        <f>CN171</f>
        <v>194000</v>
      </c>
      <c r="CO170" s="829"/>
      <c r="CP170" s="829"/>
      <c r="CQ170" s="829"/>
      <c r="CR170" s="829"/>
      <c r="CS170" s="829"/>
      <c r="CT170" s="829"/>
      <c r="CU170" s="829"/>
      <c r="CV170" s="829"/>
    </row>
    <row r="171" spans="1:100" ht="13.5" customHeight="1">
      <c r="A171" s="834" t="s">
        <v>380</v>
      </c>
      <c r="B171" s="834"/>
      <c r="C171" s="834"/>
      <c r="D171" s="834"/>
      <c r="E171" s="834"/>
      <c r="F171" s="834"/>
      <c r="G171" s="834"/>
      <c r="H171" s="834"/>
      <c r="I171" s="834"/>
      <c r="J171" s="834"/>
      <c r="K171" s="834"/>
      <c r="L171" s="834"/>
      <c r="M171" s="834"/>
      <c r="N171" s="834"/>
      <c r="O171" s="834"/>
      <c r="P171" s="834"/>
      <c r="Q171" s="834"/>
      <c r="R171" s="834"/>
      <c r="S171" s="834"/>
      <c r="T171" s="834"/>
      <c r="U171" s="834"/>
      <c r="V171" s="828"/>
      <c r="W171" s="828"/>
      <c r="X171" s="828"/>
      <c r="Y171" s="828"/>
      <c r="Z171" s="828"/>
      <c r="AA171" s="828" t="s">
        <v>366</v>
      </c>
      <c r="AB171" s="828"/>
      <c r="AC171" s="828"/>
      <c r="AD171" s="828"/>
      <c r="AE171" s="828"/>
      <c r="AF171" s="828"/>
      <c r="AG171" s="828"/>
      <c r="AH171" s="828"/>
      <c r="AI171" s="828"/>
      <c r="AJ171" s="828" t="s">
        <v>415</v>
      </c>
      <c r="AK171" s="828"/>
      <c r="AL171" s="828"/>
      <c r="AM171" s="828"/>
      <c r="AN171" s="828"/>
      <c r="AO171" s="828"/>
      <c r="AP171" s="828"/>
      <c r="AQ171" s="828"/>
      <c r="AR171" s="828"/>
      <c r="AS171" s="828" t="s">
        <v>488</v>
      </c>
      <c r="AT171" s="828"/>
      <c r="AU171" s="828"/>
      <c r="AV171" s="828"/>
      <c r="AW171" s="828"/>
      <c r="AX171" s="828"/>
      <c r="AY171" s="828"/>
      <c r="AZ171" s="828"/>
      <c r="BA171" s="828"/>
      <c r="BB171" s="828"/>
      <c r="BC171" s="828" t="s">
        <v>154</v>
      </c>
      <c r="BD171" s="828"/>
      <c r="BE171" s="828"/>
      <c r="BF171" s="828"/>
      <c r="BG171" s="828"/>
      <c r="BH171" s="828"/>
      <c r="BI171" s="828"/>
      <c r="BJ171" s="828"/>
      <c r="BK171" s="828"/>
      <c r="BL171" s="828"/>
      <c r="BM171" s="828"/>
      <c r="BN171" s="828"/>
      <c r="BO171" s="828"/>
      <c r="BP171" s="828"/>
      <c r="BQ171" s="828"/>
      <c r="BR171" s="828"/>
      <c r="BS171" s="828"/>
      <c r="BT171" s="828"/>
      <c r="BU171" s="828"/>
      <c r="BV171" s="829">
        <f>BV172</f>
        <v>194000</v>
      </c>
      <c r="BW171" s="829"/>
      <c r="BX171" s="829"/>
      <c r="BY171" s="829"/>
      <c r="BZ171" s="829"/>
      <c r="CA171" s="829"/>
      <c r="CB171" s="829"/>
      <c r="CC171" s="829"/>
      <c r="CD171" s="829"/>
      <c r="CE171" s="829">
        <f>CE172</f>
        <v>194000</v>
      </c>
      <c r="CF171" s="829"/>
      <c r="CG171" s="829"/>
      <c r="CH171" s="829"/>
      <c r="CI171" s="829"/>
      <c r="CJ171" s="829"/>
      <c r="CK171" s="829"/>
      <c r="CL171" s="829"/>
      <c r="CM171" s="829"/>
      <c r="CN171" s="829">
        <f>CN172</f>
        <v>194000</v>
      </c>
      <c r="CO171" s="829"/>
      <c r="CP171" s="829"/>
      <c r="CQ171" s="829"/>
      <c r="CR171" s="829"/>
      <c r="CS171" s="829"/>
      <c r="CT171" s="829"/>
      <c r="CU171" s="829"/>
      <c r="CV171" s="829"/>
    </row>
    <row r="172" spans="1:100" ht="13.5" customHeight="1">
      <c r="A172" s="832" t="s">
        <v>375</v>
      </c>
      <c r="B172" s="832"/>
      <c r="C172" s="832"/>
      <c r="D172" s="832"/>
      <c r="E172" s="832"/>
      <c r="F172" s="832"/>
      <c r="G172" s="832"/>
      <c r="H172" s="832"/>
      <c r="I172" s="832"/>
      <c r="J172" s="832"/>
      <c r="K172" s="832"/>
      <c r="L172" s="832"/>
      <c r="M172" s="832"/>
      <c r="N172" s="832"/>
      <c r="O172" s="832"/>
      <c r="P172" s="832"/>
      <c r="Q172" s="832"/>
      <c r="R172" s="832"/>
      <c r="S172" s="832"/>
      <c r="T172" s="832"/>
      <c r="U172" s="832"/>
      <c r="V172" s="828"/>
      <c r="W172" s="828"/>
      <c r="X172" s="828"/>
      <c r="Y172" s="828"/>
      <c r="Z172" s="828"/>
      <c r="AA172" s="828" t="s">
        <v>366</v>
      </c>
      <c r="AB172" s="828"/>
      <c r="AC172" s="828"/>
      <c r="AD172" s="828"/>
      <c r="AE172" s="828"/>
      <c r="AF172" s="828"/>
      <c r="AG172" s="828"/>
      <c r="AH172" s="828"/>
      <c r="AI172" s="828"/>
      <c r="AJ172" s="828" t="s">
        <v>415</v>
      </c>
      <c r="AK172" s="828"/>
      <c r="AL172" s="828"/>
      <c r="AM172" s="828"/>
      <c r="AN172" s="828"/>
      <c r="AO172" s="828"/>
      <c r="AP172" s="828"/>
      <c r="AQ172" s="828"/>
      <c r="AR172" s="828"/>
      <c r="AS172" s="828" t="s">
        <v>488</v>
      </c>
      <c r="AT172" s="828"/>
      <c r="AU172" s="828"/>
      <c r="AV172" s="828"/>
      <c r="AW172" s="828"/>
      <c r="AX172" s="828"/>
      <c r="AY172" s="828"/>
      <c r="AZ172" s="828"/>
      <c r="BA172" s="828"/>
      <c r="BB172" s="828"/>
      <c r="BC172" s="828" t="s">
        <v>154</v>
      </c>
      <c r="BD172" s="828"/>
      <c r="BE172" s="828"/>
      <c r="BF172" s="828"/>
      <c r="BG172" s="828"/>
      <c r="BH172" s="828"/>
      <c r="BI172" s="828"/>
      <c r="BJ172" s="828"/>
      <c r="BK172" s="828"/>
      <c r="BL172" s="828" t="s">
        <v>376</v>
      </c>
      <c r="BM172" s="828"/>
      <c r="BN172" s="828"/>
      <c r="BO172" s="828"/>
      <c r="BP172" s="828"/>
      <c r="BQ172" s="828"/>
      <c r="BR172" s="828"/>
      <c r="BS172" s="828"/>
      <c r="BT172" s="828"/>
      <c r="BU172" s="828"/>
      <c r="BV172" s="829">
        <f>'0412'!G134</f>
        <v>194000</v>
      </c>
      <c r="BW172" s="829"/>
      <c r="BX172" s="829"/>
      <c r="BY172" s="829"/>
      <c r="BZ172" s="829"/>
      <c r="CA172" s="829"/>
      <c r="CB172" s="829"/>
      <c r="CC172" s="829"/>
      <c r="CD172" s="829"/>
      <c r="CE172" s="829">
        <f>BV172</f>
        <v>194000</v>
      </c>
      <c r="CF172" s="829"/>
      <c r="CG172" s="829"/>
      <c r="CH172" s="829"/>
      <c r="CI172" s="829"/>
      <c r="CJ172" s="829"/>
      <c r="CK172" s="829"/>
      <c r="CL172" s="829"/>
      <c r="CM172" s="829"/>
      <c r="CN172" s="839">
        <f>CE172</f>
        <v>194000</v>
      </c>
      <c r="CO172" s="840"/>
      <c r="CP172" s="840"/>
      <c r="CQ172" s="840"/>
      <c r="CR172" s="840"/>
      <c r="CS172" s="840"/>
      <c r="CT172" s="840"/>
      <c r="CU172" s="840"/>
      <c r="CV172" s="841"/>
    </row>
    <row r="173" spans="1:100" ht="12.75">
      <c r="A173" s="859" t="s">
        <v>416</v>
      </c>
      <c r="B173" s="859"/>
      <c r="C173" s="859"/>
      <c r="D173" s="859"/>
      <c r="E173" s="859"/>
      <c r="F173" s="859"/>
      <c r="G173" s="859"/>
      <c r="H173" s="859"/>
      <c r="I173" s="859"/>
      <c r="J173" s="859"/>
      <c r="K173" s="859"/>
      <c r="L173" s="859"/>
      <c r="M173" s="859"/>
      <c r="N173" s="859"/>
      <c r="O173" s="859"/>
      <c r="P173" s="859"/>
      <c r="Q173" s="859"/>
      <c r="R173" s="859"/>
      <c r="S173" s="859"/>
      <c r="T173" s="859"/>
      <c r="U173" s="859"/>
      <c r="V173" s="828"/>
      <c r="W173" s="828"/>
      <c r="X173" s="828"/>
      <c r="Y173" s="828"/>
      <c r="Z173" s="828"/>
      <c r="AA173" s="830" t="s">
        <v>417</v>
      </c>
      <c r="AB173" s="830"/>
      <c r="AC173" s="830"/>
      <c r="AD173" s="830"/>
      <c r="AE173" s="830"/>
      <c r="AF173" s="830"/>
      <c r="AG173" s="830"/>
      <c r="AH173" s="830"/>
      <c r="AI173" s="830"/>
      <c r="AJ173" s="830" t="s">
        <v>349</v>
      </c>
      <c r="AK173" s="830"/>
      <c r="AL173" s="830"/>
      <c r="AM173" s="830"/>
      <c r="AN173" s="830"/>
      <c r="AO173" s="830"/>
      <c r="AP173" s="830"/>
      <c r="AQ173" s="830"/>
      <c r="AR173" s="830"/>
      <c r="AS173" s="828"/>
      <c r="AT173" s="828"/>
      <c r="AU173" s="828"/>
      <c r="AV173" s="828"/>
      <c r="AW173" s="828"/>
      <c r="AX173" s="828"/>
      <c r="AY173" s="828"/>
      <c r="AZ173" s="828"/>
      <c r="BA173" s="828"/>
      <c r="BB173" s="828"/>
      <c r="BC173" s="828"/>
      <c r="BD173" s="828"/>
      <c r="BE173" s="828"/>
      <c r="BF173" s="828"/>
      <c r="BG173" s="828"/>
      <c r="BH173" s="828"/>
      <c r="BI173" s="828"/>
      <c r="BJ173" s="828"/>
      <c r="BK173" s="828"/>
      <c r="BL173" s="828"/>
      <c r="BM173" s="828"/>
      <c r="BN173" s="828"/>
      <c r="BO173" s="828"/>
      <c r="BP173" s="828"/>
      <c r="BQ173" s="828"/>
      <c r="BR173" s="828"/>
      <c r="BS173" s="828"/>
      <c r="BT173" s="828"/>
      <c r="BU173" s="828"/>
      <c r="BV173" s="845">
        <f>BV174+BV197</f>
        <v>5636300.0032</v>
      </c>
      <c r="BW173" s="845"/>
      <c r="BX173" s="845"/>
      <c r="BY173" s="845"/>
      <c r="BZ173" s="845"/>
      <c r="CA173" s="845"/>
      <c r="CB173" s="845"/>
      <c r="CC173" s="845"/>
      <c r="CD173" s="845"/>
      <c r="CE173" s="845">
        <f>CE174+CE197</f>
        <v>5636300.0032</v>
      </c>
      <c r="CF173" s="845"/>
      <c r="CG173" s="845"/>
      <c r="CH173" s="845"/>
      <c r="CI173" s="845"/>
      <c r="CJ173" s="845"/>
      <c r="CK173" s="845"/>
      <c r="CL173" s="845"/>
      <c r="CM173" s="845"/>
      <c r="CN173" s="845">
        <f>CN174+CN197</f>
        <v>5193031.0032</v>
      </c>
      <c r="CO173" s="845"/>
      <c r="CP173" s="845"/>
      <c r="CQ173" s="845"/>
      <c r="CR173" s="845"/>
      <c r="CS173" s="845"/>
      <c r="CT173" s="845"/>
      <c r="CU173" s="845"/>
      <c r="CV173" s="845"/>
    </row>
    <row r="174" spans="1:100" ht="13.5" customHeight="1">
      <c r="A174" s="834" t="s">
        <v>418</v>
      </c>
      <c r="B174" s="834"/>
      <c r="C174" s="834"/>
      <c r="D174" s="834"/>
      <c r="E174" s="834"/>
      <c r="F174" s="834"/>
      <c r="G174" s="834"/>
      <c r="H174" s="834"/>
      <c r="I174" s="834"/>
      <c r="J174" s="834"/>
      <c r="K174" s="834"/>
      <c r="L174" s="834"/>
      <c r="M174" s="834"/>
      <c r="N174" s="834"/>
      <c r="O174" s="834"/>
      <c r="P174" s="834"/>
      <c r="Q174" s="834"/>
      <c r="R174" s="834"/>
      <c r="S174" s="834"/>
      <c r="T174" s="834"/>
      <c r="U174" s="834"/>
      <c r="V174" s="828"/>
      <c r="W174" s="828"/>
      <c r="X174" s="828"/>
      <c r="Y174" s="828"/>
      <c r="Z174" s="828"/>
      <c r="AA174" s="828" t="s">
        <v>417</v>
      </c>
      <c r="AB174" s="828"/>
      <c r="AC174" s="828"/>
      <c r="AD174" s="828"/>
      <c r="AE174" s="828"/>
      <c r="AF174" s="828"/>
      <c r="AG174" s="828"/>
      <c r="AH174" s="828"/>
      <c r="AI174" s="828"/>
      <c r="AJ174" s="828" t="s">
        <v>348</v>
      </c>
      <c r="AK174" s="828"/>
      <c r="AL174" s="828"/>
      <c r="AM174" s="828"/>
      <c r="AN174" s="828"/>
      <c r="AO174" s="828"/>
      <c r="AP174" s="828"/>
      <c r="AQ174" s="828"/>
      <c r="AR174" s="828"/>
      <c r="AS174" s="828"/>
      <c r="AT174" s="828"/>
      <c r="AU174" s="828"/>
      <c r="AV174" s="828"/>
      <c r="AW174" s="828"/>
      <c r="AX174" s="828"/>
      <c r="AY174" s="828"/>
      <c r="AZ174" s="828"/>
      <c r="BA174" s="828"/>
      <c r="BB174" s="828"/>
      <c r="BC174" s="828"/>
      <c r="BD174" s="828"/>
      <c r="BE174" s="828"/>
      <c r="BF174" s="828"/>
      <c r="BG174" s="828"/>
      <c r="BH174" s="828"/>
      <c r="BI174" s="828"/>
      <c r="BJ174" s="828"/>
      <c r="BK174" s="828"/>
      <c r="BL174" s="828"/>
      <c r="BM174" s="828"/>
      <c r="BN174" s="828"/>
      <c r="BO174" s="828"/>
      <c r="BP174" s="828"/>
      <c r="BQ174" s="828"/>
      <c r="BR174" s="828"/>
      <c r="BS174" s="828"/>
      <c r="BT174" s="828"/>
      <c r="BU174" s="828"/>
      <c r="BV174" s="829">
        <f>BV175+BV179+BV183</f>
        <v>4964200</v>
      </c>
      <c r="BW174" s="829"/>
      <c r="BX174" s="829"/>
      <c r="BY174" s="829"/>
      <c r="BZ174" s="829"/>
      <c r="CA174" s="829"/>
      <c r="CB174" s="829"/>
      <c r="CC174" s="829"/>
      <c r="CD174" s="829"/>
      <c r="CE174" s="829">
        <f>CE175+CE179+CE183</f>
        <v>4964200</v>
      </c>
      <c r="CF174" s="829"/>
      <c r="CG174" s="829"/>
      <c r="CH174" s="829"/>
      <c r="CI174" s="829"/>
      <c r="CJ174" s="829"/>
      <c r="CK174" s="829"/>
      <c r="CL174" s="829"/>
      <c r="CM174" s="829"/>
      <c r="CN174" s="829">
        <f>CN175+CN179+CN183</f>
        <v>4520931</v>
      </c>
      <c r="CO174" s="829"/>
      <c r="CP174" s="829"/>
      <c r="CQ174" s="829"/>
      <c r="CR174" s="829"/>
      <c r="CS174" s="829"/>
      <c r="CT174" s="829"/>
      <c r="CU174" s="829"/>
      <c r="CV174" s="829"/>
    </row>
    <row r="175" spans="1:100" ht="13.5" customHeight="1" hidden="1">
      <c r="A175" s="834" t="s">
        <v>418</v>
      </c>
      <c r="B175" s="834"/>
      <c r="C175" s="834"/>
      <c r="D175" s="834"/>
      <c r="E175" s="834"/>
      <c r="F175" s="834"/>
      <c r="G175" s="834"/>
      <c r="H175" s="834"/>
      <c r="I175" s="834"/>
      <c r="J175" s="834"/>
      <c r="K175" s="834"/>
      <c r="L175" s="834"/>
      <c r="M175" s="834"/>
      <c r="N175" s="834"/>
      <c r="O175" s="834"/>
      <c r="P175" s="834"/>
      <c r="Q175" s="834"/>
      <c r="R175" s="834"/>
      <c r="S175" s="834"/>
      <c r="T175" s="834"/>
      <c r="U175" s="834"/>
      <c r="V175" s="828"/>
      <c r="W175" s="828"/>
      <c r="X175" s="828"/>
      <c r="Y175" s="828"/>
      <c r="Z175" s="828"/>
      <c r="AA175" s="828" t="s">
        <v>417</v>
      </c>
      <c r="AB175" s="828"/>
      <c r="AC175" s="828"/>
      <c r="AD175" s="828"/>
      <c r="AE175" s="828"/>
      <c r="AF175" s="828"/>
      <c r="AG175" s="828"/>
      <c r="AH175" s="828"/>
      <c r="AI175" s="828"/>
      <c r="AJ175" s="828" t="s">
        <v>348</v>
      </c>
      <c r="AK175" s="828"/>
      <c r="AL175" s="828"/>
      <c r="AM175" s="828"/>
      <c r="AN175" s="828"/>
      <c r="AO175" s="828"/>
      <c r="AP175" s="828"/>
      <c r="AQ175" s="828"/>
      <c r="AR175" s="828"/>
      <c r="AS175" s="828" t="s">
        <v>419</v>
      </c>
      <c r="AT175" s="828"/>
      <c r="AU175" s="828"/>
      <c r="AV175" s="828"/>
      <c r="AW175" s="828"/>
      <c r="AX175" s="828"/>
      <c r="AY175" s="828"/>
      <c r="AZ175" s="828"/>
      <c r="BA175" s="828"/>
      <c r="BB175" s="828"/>
      <c r="BC175" s="828"/>
      <c r="BD175" s="828"/>
      <c r="BE175" s="828"/>
      <c r="BF175" s="828"/>
      <c r="BG175" s="828"/>
      <c r="BH175" s="828"/>
      <c r="BI175" s="828"/>
      <c r="BJ175" s="828"/>
      <c r="BK175" s="828"/>
      <c r="BL175" s="828"/>
      <c r="BM175" s="828"/>
      <c r="BN175" s="828"/>
      <c r="BO175" s="828"/>
      <c r="BP175" s="828"/>
      <c r="BQ175" s="828"/>
      <c r="BR175" s="828"/>
      <c r="BS175" s="828"/>
      <c r="BT175" s="828"/>
      <c r="BU175" s="828"/>
      <c r="BV175" s="829">
        <f>BV176</f>
        <v>0</v>
      </c>
      <c r="BW175" s="829"/>
      <c r="BX175" s="829"/>
      <c r="BY175" s="829"/>
      <c r="BZ175" s="829"/>
      <c r="CA175" s="829"/>
      <c r="CB175" s="829"/>
      <c r="CC175" s="829"/>
      <c r="CD175" s="829"/>
      <c r="CE175" s="829"/>
      <c r="CF175" s="829"/>
      <c r="CG175" s="829"/>
      <c r="CH175" s="829"/>
      <c r="CI175" s="829"/>
      <c r="CJ175" s="829"/>
      <c r="CK175" s="829"/>
      <c r="CL175" s="829"/>
      <c r="CM175" s="829"/>
      <c r="CN175" s="839"/>
      <c r="CO175" s="840"/>
      <c r="CP175" s="840"/>
      <c r="CQ175" s="840"/>
      <c r="CR175" s="840"/>
      <c r="CS175" s="840"/>
      <c r="CT175" s="840"/>
      <c r="CU175" s="840"/>
      <c r="CV175" s="841"/>
    </row>
    <row r="176" spans="1:100" ht="13.5" customHeight="1" hidden="1">
      <c r="A176" s="834" t="s">
        <v>380</v>
      </c>
      <c r="B176" s="834"/>
      <c r="C176" s="834"/>
      <c r="D176" s="834"/>
      <c r="E176" s="834"/>
      <c r="F176" s="834"/>
      <c r="G176" s="834"/>
      <c r="H176" s="834"/>
      <c r="I176" s="834"/>
      <c r="J176" s="834"/>
      <c r="K176" s="834"/>
      <c r="L176" s="834"/>
      <c r="M176" s="834"/>
      <c r="N176" s="834"/>
      <c r="O176" s="834"/>
      <c r="P176" s="834"/>
      <c r="Q176" s="834"/>
      <c r="R176" s="834"/>
      <c r="S176" s="834"/>
      <c r="T176" s="834"/>
      <c r="U176" s="834"/>
      <c r="V176" s="828"/>
      <c r="W176" s="828"/>
      <c r="X176" s="828"/>
      <c r="Y176" s="828"/>
      <c r="Z176" s="828"/>
      <c r="AA176" s="828" t="s">
        <v>417</v>
      </c>
      <c r="AB176" s="828"/>
      <c r="AC176" s="828"/>
      <c r="AD176" s="828"/>
      <c r="AE176" s="828"/>
      <c r="AF176" s="828"/>
      <c r="AG176" s="828"/>
      <c r="AH176" s="828"/>
      <c r="AI176" s="828"/>
      <c r="AJ176" s="828" t="s">
        <v>348</v>
      </c>
      <c r="AK176" s="828"/>
      <c r="AL176" s="828"/>
      <c r="AM176" s="828"/>
      <c r="AN176" s="828"/>
      <c r="AO176" s="828"/>
      <c r="AP176" s="828"/>
      <c r="AQ176" s="828"/>
      <c r="AR176" s="828"/>
      <c r="AS176" s="828" t="s">
        <v>419</v>
      </c>
      <c r="AT176" s="828"/>
      <c r="AU176" s="828"/>
      <c r="AV176" s="828"/>
      <c r="AW176" s="828"/>
      <c r="AX176" s="828"/>
      <c r="AY176" s="828"/>
      <c r="AZ176" s="828"/>
      <c r="BA176" s="828"/>
      <c r="BB176" s="828"/>
      <c r="BC176" s="828" t="s">
        <v>151</v>
      </c>
      <c r="BD176" s="828"/>
      <c r="BE176" s="828"/>
      <c r="BF176" s="828"/>
      <c r="BG176" s="828"/>
      <c r="BH176" s="828"/>
      <c r="BI176" s="828"/>
      <c r="BJ176" s="828"/>
      <c r="BK176" s="828"/>
      <c r="BL176" s="828"/>
      <c r="BM176" s="828"/>
      <c r="BN176" s="828"/>
      <c r="BO176" s="828"/>
      <c r="BP176" s="828"/>
      <c r="BQ176" s="828"/>
      <c r="BR176" s="828"/>
      <c r="BS176" s="828"/>
      <c r="BT176" s="828"/>
      <c r="BU176" s="828"/>
      <c r="BV176" s="829">
        <f>BV178</f>
        <v>0</v>
      </c>
      <c r="BW176" s="829"/>
      <c r="BX176" s="829"/>
      <c r="BY176" s="829"/>
      <c r="BZ176" s="829"/>
      <c r="CA176" s="829"/>
      <c r="CB176" s="829"/>
      <c r="CC176" s="829"/>
      <c r="CD176" s="829"/>
      <c r="CE176" s="829"/>
      <c r="CF176" s="829"/>
      <c r="CG176" s="829"/>
      <c r="CH176" s="829"/>
      <c r="CI176" s="829"/>
      <c r="CJ176" s="829"/>
      <c r="CK176" s="829"/>
      <c r="CL176" s="829"/>
      <c r="CM176" s="829"/>
      <c r="CN176" s="839"/>
      <c r="CO176" s="840"/>
      <c r="CP176" s="840"/>
      <c r="CQ176" s="840"/>
      <c r="CR176" s="840"/>
      <c r="CS176" s="840"/>
      <c r="CT176" s="840"/>
      <c r="CU176" s="840"/>
      <c r="CV176" s="841"/>
    </row>
    <row r="177" spans="1:100" ht="13.5" customHeight="1" hidden="1">
      <c r="A177" s="832" t="s">
        <v>378</v>
      </c>
      <c r="B177" s="832"/>
      <c r="C177" s="832"/>
      <c r="D177" s="832"/>
      <c r="E177" s="832"/>
      <c r="F177" s="832"/>
      <c r="G177" s="832"/>
      <c r="H177" s="832"/>
      <c r="I177" s="832"/>
      <c r="J177" s="832"/>
      <c r="K177" s="832"/>
      <c r="L177" s="832"/>
      <c r="M177" s="832"/>
      <c r="N177" s="832"/>
      <c r="O177" s="832"/>
      <c r="P177" s="832"/>
      <c r="Q177" s="832"/>
      <c r="R177" s="832"/>
      <c r="S177" s="832"/>
      <c r="T177" s="832"/>
      <c r="U177" s="832"/>
      <c r="V177" s="828"/>
      <c r="W177" s="828"/>
      <c r="X177" s="828"/>
      <c r="Y177" s="828"/>
      <c r="Z177" s="828"/>
      <c r="AA177" s="828" t="s">
        <v>417</v>
      </c>
      <c r="AB177" s="828"/>
      <c r="AC177" s="828"/>
      <c r="AD177" s="828"/>
      <c r="AE177" s="828"/>
      <c r="AF177" s="828"/>
      <c r="AG177" s="828"/>
      <c r="AH177" s="828"/>
      <c r="AI177" s="828"/>
      <c r="AJ177" s="828" t="s">
        <v>348</v>
      </c>
      <c r="AK177" s="828"/>
      <c r="AL177" s="828"/>
      <c r="AM177" s="828"/>
      <c r="AN177" s="828"/>
      <c r="AO177" s="828"/>
      <c r="AP177" s="828"/>
      <c r="AQ177" s="828"/>
      <c r="AR177" s="828"/>
      <c r="AS177" s="828" t="s">
        <v>419</v>
      </c>
      <c r="AT177" s="828"/>
      <c r="AU177" s="828"/>
      <c r="AV177" s="828"/>
      <c r="AW177" s="828"/>
      <c r="AX177" s="828"/>
      <c r="AY177" s="828"/>
      <c r="AZ177" s="828"/>
      <c r="BA177" s="828"/>
      <c r="BB177" s="828"/>
      <c r="BC177" s="828" t="s">
        <v>151</v>
      </c>
      <c r="BD177" s="828"/>
      <c r="BE177" s="828"/>
      <c r="BF177" s="828"/>
      <c r="BG177" s="828"/>
      <c r="BH177" s="828"/>
      <c r="BI177" s="828"/>
      <c r="BJ177" s="828"/>
      <c r="BK177" s="828"/>
      <c r="BL177" s="828" t="s">
        <v>379</v>
      </c>
      <c r="BM177" s="828"/>
      <c r="BN177" s="828"/>
      <c r="BO177" s="828"/>
      <c r="BP177" s="828"/>
      <c r="BQ177" s="828"/>
      <c r="BR177" s="828"/>
      <c r="BS177" s="828"/>
      <c r="BT177" s="828"/>
      <c r="BU177" s="828"/>
      <c r="BV177" s="833">
        <v>0</v>
      </c>
      <c r="BW177" s="833"/>
      <c r="BX177" s="833"/>
      <c r="BY177" s="833"/>
      <c r="BZ177" s="833"/>
      <c r="CA177" s="833"/>
      <c r="CB177" s="833"/>
      <c r="CC177" s="833"/>
      <c r="CD177" s="833"/>
      <c r="CE177" s="829"/>
      <c r="CF177" s="829"/>
      <c r="CG177" s="829"/>
      <c r="CH177" s="829"/>
      <c r="CI177" s="829"/>
      <c r="CJ177" s="829"/>
      <c r="CK177" s="829"/>
      <c r="CL177" s="829"/>
      <c r="CM177" s="829"/>
      <c r="CN177" s="839"/>
      <c r="CO177" s="840"/>
      <c r="CP177" s="840"/>
      <c r="CQ177" s="840"/>
      <c r="CR177" s="840"/>
      <c r="CS177" s="840"/>
      <c r="CT177" s="840"/>
      <c r="CU177" s="840"/>
      <c r="CV177" s="841"/>
    </row>
    <row r="178" spans="1:100" ht="13.5" customHeight="1" hidden="1">
      <c r="A178" s="834" t="s">
        <v>385</v>
      </c>
      <c r="B178" s="834"/>
      <c r="C178" s="834"/>
      <c r="D178" s="834"/>
      <c r="E178" s="834"/>
      <c r="F178" s="834"/>
      <c r="G178" s="834"/>
      <c r="H178" s="834"/>
      <c r="I178" s="834"/>
      <c r="J178" s="834"/>
      <c r="K178" s="834"/>
      <c r="L178" s="834"/>
      <c r="M178" s="834"/>
      <c r="N178" s="834"/>
      <c r="O178" s="834"/>
      <c r="P178" s="834"/>
      <c r="Q178" s="834"/>
      <c r="R178" s="834"/>
      <c r="S178" s="834"/>
      <c r="T178" s="834"/>
      <c r="U178" s="834"/>
      <c r="V178" s="828"/>
      <c r="W178" s="828"/>
      <c r="X178" s="828"/>
      <c r="Y178" s="828"/>
      <c r="Z178" s="828"/>
      <c r="AA178" s="828" t="s">
        <v>417</v>
      </c>
      <c r="AB178" s="828"/>
      <c r="AC178" s="828"/>
      <c r="AD178" s="828"/>
      <c r="AE178" s="828"/>
      <c r="AF178" s="828"/>
      <c r="AG178" s="828"/>
      <c r="AH178" s="828"/>
      <c r="AI178" s="828"/>
      <c r="AJ178" s="828" t="s">
        <v>348</v>
      </c>
      <c r="AK178" s="828"/>
      <c r="AL178" s="828"/>
      <c r="AM178" s="828"/>
      <c r="AN178" s="828"/>
      <c r="AO178" s="828"/>
      <c r="AP178" s="828"/>
      <c r="AQ178" s="828"/>
      <c r="AR178" s="828"/>
      <c r="AS178" s="828" t="s">
        <v>419</v>
      </c>
      <c r="AT178" s="828"/>
      <c r="AU178" s="828"/>
      <c r="AV178" s="828"/>
      <c r="AW178" s="828"/>
      <c r="AX178" s="828"/>
      <c r="AY178" s="828"/>
      <c r="AZ178" s="828"/>
      <c r="BA178" s="828"/>
      <c r="BB178" s="828"/>
      <c r="BC178" s="828" t="s">
        <v>154</v>
      </c>
      <c r="BD178" s="828"/>
      <c r="BE178" s="828"/>
      <c r="BF178" s="828"/>
      <c r="BG178" s="828"/>
      <c r="BH178" s="828"/>
      <c r="BI178" s="828"/>
      <c r="BJ178" s="828"/>
      <c r="BK178" s="828"/>
      <c r="BL178" s="828" t="s">
        <v>454</v>
      </c>
      <c r="BM178" s="828"/>
      <c r="BN178" s="828"/>
      <c r="BO178" s="828"/>
      <c r="BP178" s="828"/>
      <c r="BQ178" s="828"/>
      <c r="BR178" s="828"/>
      <c r="BS178" s="828"/>
      <c r="BT178" s="828"/>
      <c r="BU178" s="828"/>
      <c r="BV178" s="829">
        <v>0</v>
      </c>
      <c r="BW178" s="829"/>
      <c r="BX178" s="829"/>
      <c r="BY178" s="829"/>
      <c r="BZ178" s="829"/>
      <c r="CA178" s="829"/>
      <c r="CB178" s="829"/>
      <c r="CC178" s="829"/>
      <c r="CD178" s="829"/>
      <c r="CE178" s="829"/>
      <c r="CF178" s="829"/>
      <c r="CG178" s="829"/>
      <c r="CH178" s="829"/>
      <c r="CI178" s="829"/>
      <c r="CJ178" s="829"/>
      <c r="CK178" s="829"/>
      <c r="CL178" s="829"/>
      <c r="CM178" s="829"/>
      <c r="CN178" s="839"/>
      <c r="CO178" s="840"/>
      <c r="CP178" s="840"/>
      <c r="CQ178" s="840"/>
      <c r="CR178" s="840"/>
      <c r="CS178" s="840"/>
      <c r="CT178" s="840"/>
      <c r="CU178" s="840"/>
      <c r="CV178" s="841"/>
    </row>
    <row r="179" spans="1:100" ht="61.5" customHeight="1" hidden="1">
      <c r="A179" s="834" t="s">
        <v>780</v>
      </c>
      <c r="B179" s="834"/>
      <c r="C179" s="834"/>
      <c r="D179" s="834"/>
      <c r="E179" s="834"/>
      <c r="F179" s="834"/>
      <c r="G179" s="834"/>
      <c r="H179" s="834"/>
      <c r="I179" s="834"/>
      <c r="J179" s="834"/>
      <c r="K179" s="834"/>
      <c r="L179" s="834"/>
      <c r="M179" s="834"/>
      <c r="N179" s="834"/>
      <c r="O179" s="834"/>
      <c r="P179" s="834"/>
      <c r="Q179" s="834"/>
      <c r="R179" s="834"/>
      <c r="S179" s="834"/>
      <c r="T179" s="834"/>
      <c r="U179" s="834"/>
      <c r="V179" s="828"/>
      <c r="W179" s="828"/>
      <c r="X179" s="828"/>
      <c r="Y179" s="828"/>
      <c r="Z179" s="828"/>
      <c r="AA179" s="828" t="s">
        <v>417</v>
      </c>
      <c r="AB179" s="828"/>
      <c r="AC179" s="828"/>
      <c r="AD179" s="828"/>
      <c r="AE179" s="828"/>
      <c r="AF179" s="828"/>
      <c r="AG179" s="828"/>
      <c r="AH179" s="828"/>
      <c r="AI179" s="828"/>
      <c r="AJ179" s="828" t="s">
        <v>348</v>
      </c>
      <c r="AK179" s="828"/>
      <c r="AL179" s="828"/>
      <c r="AM179" s="828"/>
      <c r="AN179" s="828"/>
      <c r="AO179" s="828"/>
      <c r="AP179" s="828"/>
      <c r="AQ179" s="828"/>
      <c r="AR179" s="828"/>
      <c r="AS179" s="906" t="s">
        <v>778</v>
      </c>
      <c r="AT179" s="907"/>
      <c r="AU179" s="907"/>
      <c r="AV179" s="907"/>
      <c r="AW179" s="907"/>
      <c r="AX179" s="907"/>
      <c r="AY179" s="907"/>
      <c r="AZ179" s="907"/>
      <c r="BA179" s="907"/>
      <c r="BB179" s="908"/>
      <c r="BC179" s="828"/>
      <c r="BD179" s="828"/>
      <c r="BE179" s="828"/>
      <c r="BF179" s="828"/>
      <c r="BG179" s="828"/>
      <c r="BH179" s="828"/>
      <c r="BI179" s="828"/>
      <c r="BJ179" s="828"/>
      <c r="BK179" s="828"/>
      <c r="BL179" s="828"/>
      <c r="BM179" s="828"/>
      <c r="BN179" s="828"/>
      <c r="BO179" s="828"/>
      <c r="BP179" s="828"/>
      <c r="BQ179" s="828"/>
      <c r="BR179" s="828"/>
      <c r="BS179" s="828"/>
      <c r="BT179" s="828"/>
      <c r="BU179" s="828"/>
      <c r="BV179" s="829">
        <f>BV180</f>
        <v>0</v>
      </c>
      <c r="BW179" s="829"/>
      <c r="BX179" s="829"/>
      <c r="BY179" s="829"/>
      <c r="BZ179" s="829"/>
      <c r="CA179" s="829"/>
      <c r="CB179" s="829"/>
      <c r="CC179" s="829"/>
      <c r="CD179" s="829"/>
      <c r="CE179" s="829"/>
      <c r="CF179" s="829"/>
      <c r="CG179" s="829"/>
      <c r="CH179" s="829"/>
      <c r="CI179" s="829"/>
      <c r="CJ179" s="829"/>
      <c r="CK179" s="829"/>
      <c r="CL179" s="829"/>
      <c r="CM179" s="829"/>
      <c r="CN179" s="839"/>
      <c r="CO179" s="840"/>
      <c r="CP179" s="840"/>
      <c r="CQ179" s="840"/>
      <c r="CR179" s="840"/>
      <c r="CS179" s="840"/>
      <c r="CT179" s="840"/>
      <c r="CU179" s="840"/>
      <c r="CV179" s="841"/>
    </row>
    <row r="180" spans="1:100" ht="36.75" customHeight="1" hidden="1">
      <c r="A180" s="834" t="s">
        <v>167</v>
      </c>
      <c r="B180" s="834"/>
      <c r="C180" s="834"/>
      <c r="D180" s="834"/>
      <c r="E180" s="834"/>
      <c r="F180" s="834"/>
      <c r="G180" s="834"/>
      <c r="H180" s="834"/>
      <c r="I180" s="834"/>
      <c r="J180" s="834"/>
      <c r="K180" s="834"/>
      <c r="L180" s="834"/>
      <c r="M180" s="834"/>
      <c r="N180" s="834"/>
      <c r="O180" s="834"/>
      <c r="P180" s="834"/>
      <c r="Q180" s="834"/>
      <c r="R180" s="834"/>
      <c r="S180" s="834"/>
      <c r="T180" s="834"/>
      <c r="U180" s="834"/>
      <c r="V180" s="828"/>
      <c r="W180" s="828"/>
      <c r="X180" s="828"/>
      <c r="Y180" s="828"/>
      <c r="Z180" s="828"/>
      <c r="AA180" s="828" t="s">
        <v>417</v>
      </c>
      <c r="AB180" s="828"/>
      <c r="AC180" s="828"/>
      <c r="AD180" s="828"/>
      <c r="AE180" s="828"/>
      <c r="AF180" s="828"/>
      <c r="AG180" s="828"/>
      <c r="AH180" s="828"/>
      <c r="AI180" s="828"/>
      <c r="AJ180" s="828" t="s">
        <v>348</v>
      </c>
      <c r="AK180" s="828"/>
      <c r="AL180" s="828"/>
      <c r="AM180" s="828"/>
      <c r="AN180" s="828"/>
      <c r="AO180" s="828"/>
      <c r="AP180" s="828"/>
      <c r="AQ180" s="828"/>
      <c r="AR180" s="828"/>
      <c r="AS180" s="906" t="s">
        <v>778</v>
      </c>
      <c r="AT180" s="907"/>
      <c r="AU180" s="907"/>
      <c r="AV180" s="907"/>
      <c r="AW180" s="907"/>
      <c r="AX180" s="907"/>
      <c r="AY180" s="907"/>
      <c r="AZ180" s="907"/>
      <c r="BA180" s="907"/>
      <c r="BB180" s="908"/>
      <c r="BC180" s="828" t="s">
        <v>168</v>
      </c>
      <c r="BD180" s="828"/>
      <c r="BE180" s="828"/>
      <c r="BF180" s="828"/>
      <c r="BG180" s="828"/>
      <c r="BH180" s="828"/>
      <c r="BI180" s="828"/>
      <c r="BJ180" s="828"/>
      <c r="BK180" s="828"/>
      <c r="BL180" s="828"/>
      <c r="BM180" s="828"/>
      <c r="BN180" s="828"/>
      <c r="BO180" s="828"/>
      <c r="BP180" s="828"/>
      <c r="BQ180" s="828"/>
      <c r="BR180" s="828"/>
      <c r="BS180" s="828"/>
      <c r="BT180" s="828"/>
      <c r="BU180" s="828"/>
      <c r="BV180" s="829">
        <f>BV181</f>
        <v>0</v>
      </c>
      <c r="BW180" s="829"/>
      <c r="BX180" s="829"/>
      <c r="BY180" s="829"/>
      <c r="BZ180" s="829"/>
      <c r="CA180" s="829"/>
      <c r="CB180" s="829"/>
      <c r="CC180" s="829"/>
      <c r="CD180" s="829"/>
      <c r="CE180" s="829"/>
      <c r="CF180" s="829"/>
      <c r="CG180" s="829"/>
      <c r="CH180" s="829"/>
      <c r="CI180" s="829"/>
      <c r="CJ180" s="829"/>
      <c r="CK180" s="829"/>
      <c r="CL180" s="829"/>
      <c r="CM180" s="829"/>
      <c r="CN180" s="839"/>
      <c r="CO180" s="840"/>
      <c r="CP180" s="840"/>
      <c r="CQ180" s="840"/>
      <c r="CR180" s="840"/>
      <c r="CS180" s="840"/>
      <c r="CT180" s="840"/>
      <c r="CU180" s="840"/>
      <c r="CV180" s="841"/>
    </row>
    <row r="181" spans="1:100" ht="25.5" customHeight="1" hidden="1">
      <c r="A181" s="903" t="s">
        <v>169</v>
      </c>
      <c r="B181" s="904"/>
      <c r="C181" s="904"/>
      <c r="D181" s="904"/>
      <c r="E181" s="904"/>
      <c r="F181" s="904"/>
      <c r="G181" s="904"/>
      <c r="H181" s="904"/>
      <c r="I181" s="904"/>
      <c r="J181" s="904"/>
      <c r="K181" s="904"/>
      <c r="L181" s="904"/>
      <c r="M181" s="904"/>
      <c r="N181" s="904"/>
      <c r="O181" s="904"/>
      <c r="P181" s="904"/>
      <c r="Q181" s="904"/>
      <c r="R181" s="904"/>
      <c r="S181" s="904"/>
      <c r="T181" s="904"/>
      <c r="U181" s="905"/>
      <c r="V181" s="906"/>
      <c r="W181" s="907"/>
      <c r="X181" s="907"/>
      <c r="Y181" s="907"/>
      <c r="Z181" s="908"/>
      <c r="AA181" s="906" t="s">
        <v>417</v>
      </c>
      <c r="AB181" s="907"/>
      <c r="AC181" s="907"/>
      <c r="AD181" s="907"/>
      <c r="AE181" s="907"/>
      <c r="AF181" s="907"/>
      <c r="AG181" s="907"/>
      <c r="AH181" s="907"/>
      <c r="AI181" s="908"/>
      <c r="AJ181" s="906" t="s">
        <v>348</v>
      </c>
      <c r="AK181" s="907"/>
      <c r="AL181" s="907"/>
      <c r="AM181" s="907"/>
      <c r="AN181" s="907"/>
      <c r="AO181" s="907"/>
      <c r="AP181" s="907"/>
      <c r="AQ181" s="907"/>
      <c r="AR181" s="908"/>
      <c r="AS181" s="906" t="s">
        <v>778</v>
      </c>
      <c r="AT181" s="907"/>
      <c r="AU181" s="907"/>
      <c r="AV181" s="907"/>
      <c r="AW181" s="907"/>
      <c r="AX181" s="907"/>
      <c r="AY181" s="907"/>
      <c r="AZ181" s="907"/>
      <c r="BA181" s="907"/>
      <c r="BB181" s="908"/>
      <c r="BC181" s="906" t="s">
        <v>170</v>
      </c>
      <c r="BD181" s="907"/>
      <c r="BE181" s="907"/>
      <c r="BF181" s="907"/>
      <c r="BG181" s="907"/>
      <c r="BH181" s="907"/>
      <c r="BI181" s="907"/>
      <c r="BJ181" s="907"/>
      <c r="BK181" s="908"/>
      <c r="BL181" s="906"/>
      <c r="BM181" s="907"/>
      <c r="BN181" s="907"/>
      <c r="BO181" s="907"/>
      <c r="BP181" s="907"/>
      <c r="BQ181" s="907"/>
      <c r="BR181" s="907"/>
      <c r="BS181" s="907"/>
      <c r="BT181" s="907"/>
      <c r="BU181" s="908"/>
      <c r="BV181" s="909">
        <f>BV182</f>
        <v>0</v>
      </c>
      <c r="BW181" s="910"/>
      <c r="BX181" s="910"/>
      <c r="BY181" s="910"/>
      <c r="BZ181" s="910"/>
      <c r="CA181" s="910"/>
      <c r="CB181" s="910"/>
      <c r="CC181" s="910"/>
      <c r="CD181" s="911"/>
      <c r="CE181" s="909"/>
      <c r="CF181" s="910"/>
      <c r="CG181" s="910"/>
      <c r="CH181" s="910"/>
      <c r="CI181" s="910"/>
      <c r="CJ181" s="910"/>
      <c r="CK181" s="910"/>
      <c r="CL181" s="910"/>
      <c r="CM181" s="911"/>
      <c r="CN181" s="839"/>
      <c r="CO181" s="840"/>
      <c r="CP181" s="840"/>
      <c r="CQ181" s="840"/>
      <c r="CR181" s="840"/>
      <c r="CS181" s="840"/>
      <c r="CT181" s="840"/>
      <c r="CU181" s="840"/>
      <c r="CV181" s="841"/>
    </row>
    <row r="182" spans="1:100" ht="13.5" customHeight="1" hidden="1">
      <c r="A182" s="834" t="s">
        <v>386</v>
      </c>
      <c r="B182" s="834"/>
      <c r="C182" s="834"/>
      <c r="D182" s="834"/>
      <c r="E182" s="834"/>
      <c r="F182" s="834"/>
      <c r="G182" s="834"/>
      <c r="H182" s="834"/>
      <c r="I182" s="834"/>
      <c r="J182" s="834"/>
      <c r="K182" s="834"/>
      <c r="L182" s="834"/>
      <c r="M182" s="834"/>
      <c r="N182" s="834"/>
      <c r="O182" s="834"/>
      <c r="P182" s="834"/>
      <c r="Q182" s="834"/>
      <c r="R182" s="834"/>
      <c r="S182" s="834"/>
      <c r="T182" s="834"/>
      <c r="U182" s="834"/>
      <c r="V182" s="828"/>
      <c r="W182" s="828"/>
      <c r="X182" s="828"/>
      <c r="Y182" s="828"/>
      <c r="Z182" s="828"/>
      <c r="AA182" s="828" t="s">
        <v>417</v>
      </c>
      <c r="AB182" s="828"/>
      <c r="AC182" s="828"/>
      <c r="AD182" s="828"/>
      <c r="AE182" s="828"/>
      <c r="AF182" s="828"/>
      <c r="AG182" s="828"/>
      <c r="AH182" s="828"/>
      <c r="AI182" s="828"/>
      <c r="AJ182" s="828" t="s">
        <v>348</v>
      </c>
      <c r="AK182" s="828"/>
      <c r="AL182" s="828"/>
      <c r="AM182" s="828"/>
      <c r="AN182" s="828"/>
      <c r="AO182" s="828"/>
      <c r="AP182" s="828"/>
      <c r="AQ182" s="828"/>
      <c r="AR182" s="828"/>
      <c r="AS182" s="828" t="s">
        <v>778</v>
      </c>
      <c r="AT182" s="828"/>
      <c r="AU182" s="828"/>
      <c r="AV182" s="828"/>
      <c r="AW182" s="828"/>
      <c r="AX182" s="828"/>
      <c r="AY182" s="828"/>
      <c r="AZ182" s="828"/>
      <c r="BA182" s="828"/>
      <c r="BB182" s="828"/>
      <c r="BC182" s="828" t="s">
        <v>170</v>
      </c>
      <c r="BD182" s="828"/>
      <c r="BE182" s="828"/>
      <c r="BF182" s="828"/>
      <c r="BG182" s="828"/>
      <c r="BH182" s="828"/>
      <c r="BI182" s="828"/>
      <c r="BJ182" s="828"/>
      <c r="BK182" s="828"/>
      <c r="BL182" s="828" t="s">
        <v>384</v>
      </c>
      <c r="BM182" s="828"/>
      <c r="BN182" s="828"/>
      <c r="BO182" s="828"/>
      <c r="BP182" s="828"/>
      <c r="BQ182" s="828"/>
      <c r="BR182" s="828"/>
      <c r="BS182" s="828"/>
      <c r="BT182" s="828"/>
      <c r="BU182" s="828"/>
      <c r="BV182" s="829">
        <f>'0501'!G20</f>
        <v>0</v>
      </c>
      <c r="BW182" s="829"/>
      <c r="BX182" s="829"/>
      <c r="BY182" s="829"/>
      <c r="BZ182" s="829"/>
      <c r="CA182" s="829"/>
      <c r="CB182" s="829"/>
      <c r="CC182" s="829"/>
      <c r="CD182" s="829"/>
      <c r="CE182" s="829"/>
      <c r="CF182" s="829"/>
      <c r="CG182" s="829"/>
      <c r="CH182" s="829"/>
      <c r="CI182" s="829"/>
      <c r="CJ182" s="829"/>
      <c r="CK182" s="829"/>
      <c r="CL182" s="829"/>
      <c r="CM182" s="829"/>
      <c r="CN182" s="839"/>
      <c r="CO182" s="840"/>
      <c r="CP182" s="840"/>
      <c r="CQ182" s="840"/>
      <c r="CR182" s="840"/>
      <c r="CS182" s="840"/>
      <c r="CT182" s="840"/>
      <c r="CU182" s="840"/>
      <c r="CV182" s="841"/>
    </row>
    <row r="183" spans="1:100" ht="12.75">
      <c r="A183" s="834" t="s">
        <v>420</v>
      </c>
      <c r="B183" s="834"/>
      <c r="C183" s="834"/>
      <c r="D183" s="834"/>
      <c r="E183" s="834"/>
      <c r="F183" s="834"/>
      <c r="G183" s="834"/>
      <c r="H183" s="834"/>
      <c r="I183" s="834"/>
      <c r="J183" s="834"/>
      <c r="K183" s="834"/>
      <c r="L183" s="834"/>
      <c r="M183" s="834"/>
      <c r="N183" s="834"/>
      <c r="O183" s="834"/>
      <c r="P183" s="834"/>
      <c r="Q183" s="834"/>
      <c r="R183" s="834"/>
      <c r="S183" s="834"/>
      <c r="T183" s="834"/>
      <c r="U183" s="834"/>
      <c r="V183" s="828"/>
      <c r="W183" s="828"/>
      <c r="X183" s="828"/>
      <c r="Y183" s="828"/>
      <c r="Z183" s="828"/>
      <c r="AA183" s="828" t="s">
        <v>417</v>
      </c>
      <c r="AB183" s="828"/>
      <c r="AC183" s="828"/>
      <c r="AD183" s="828"/>
      <c r="AE183" s="828"/>
      <c r="AF183" s="828"/>
      <c r="AG183" s="828"/>
      <c r="AH183" s="828"/>
      <c r="AI183" s="828"/>
      <c r="AJ183" s="828" t="s">
        <v>348</v>
      </c>
      <c r="AK183" s="828"/>
      <c r="AL183" s="828"/>
      <c r="AM183" s="828"/>
      <c r="AN183" s="828"/>
      <c r="AO183" s="828"/>
      <c r="AP183" s="828"/>
      <c r="AQ183" s="828"/>
      <c r="AR183" s="828"/>
      <c r="AS183" s="828" t="s">
        <v>489</v>
      </c>
      <c r="AT183" s="828"/>
      <c r="AU183" s="828"/>
      <c r="AV183" s="828"/>
      <c r="AW183" s="828"/>
      <c r="AX183" s="828"/>
      <c r="AY183" s="828"/>
      <c r="AZ183" s="828"/>
      <c r="BA183" s="828"/>
      <c r="BB183" s="828"/>
      <c r="BC183" s="828"/>
      <c r="BD183" s="828"/>
      <c r="BE183" s="828"/>
      <c r="BF183" s="828"/>
      <c r="BG183" s="828"/>
      <c r="BH183" s="828"/>
      <c r="BI183" s="828"/>
      <c r="BJ183" s="828"/>
      <c r="BK183" s="828"/>
      <c r="BL183" s="828"/>
      <c r="BM183" s="828"/>
      <c r="BN183" s="828"/>
      <c r="BO183" s="828"/>
      <c r="BP183" s="828"/>
      <c r="BQ183" s="828"/>
      <c r="BR183" s="828"/>
      <c r="BS183" s="828"/>
      <c r="BT183" s="828"/>
      <c r="BU183" s="828"/>
      <c r="BV183" s="829">
        <f>BV186+BV188+BV192+BV194</f>
        <v>4964200</v>
      </c>
      <c r="BW183" s="829"/>
      <c r="BX183" s="829"/>
      <c r="BY183" s="829"/>
      <c r="BZ183" s="829"/>
      <c r="CA183" s="829"/>
      <c r="CB183" s="829"/>
      <c r="CC183" s="829"/>
      <c r="CD183" s="829"/>
      <c r="CE183" s="829">
        <f>CE186+CE188+CE192+CE194</f>
        <v>4964200</v>
      </c>
      <c r="CF183" s="829"/>
      <c r="CG183" s="829"/>
      <c r="CH183" s="829"/>
      <c r="CI183" s="829"/>
      <c r="CJ183" s="829"/>
      <c r="CK183" s="829"/>
      <c r="CL183" s="829"/>
      <c r="CM183" s="829"/>
      <c r="CN183" s="842">
        <f>CN186+CN188+CN192+CN194</f>
        <v>4520931</v>
      </c>
      <c r="CO183" s="842"/>
      <c r="CP183" s="842"/>
      <c r="CQ183" s="842"/>
      <c r="CR183" s="842"/>
      <c r="CS183" s="842"/>
      <c r="CT183" s="842"/>
      <c r="CU183" s="842"/>
      <c r="CV183" s="842"/>
    </row>
    <row r="184" spans="1:100" ht="12.75">
      <c r="A184" s="834" t="s">
        <v>421</v>
      </c>
      <c r="B184" s="834"/>
      <c r="C184" s="834"/>
      <c r="D184" s="834"/>
      <c r="E184" s="834"/>
      <c r="F184" s="834"/>
      <c r="G184" s="834"/>
      <c r="H184" s="834"/>
      <c r="I184" s="834"/>
      <c r="J184" s="834"/>
      <c r="K184" s="834"/>
      <c r="L184" s="834"/>
      <c r="M184" s="834"/>
      <c r="N184" s="834"/>
      <c r="O184" s="834"/>
      <c r="P184" s="834"/>
      <c r="Q184" s="834"/>
      <c r="R184" s="834"/>
      <c r="S184" s="834"/>
      <c r="T184" s="834"/>
      <c r="U184" s="834"/>
      <c r="V184" s="828"/>
      <c r="W184" s="828"/>
      <c r="X184" s="828"/>
      <c r="Y184" s="828"/>
      <c r="Z184" s="828"/>
      <c r="AA184" s="828" t="s">
        <v>417</v>
      </c>
      <c r="AB184" s="828"/>
      <c r="AC184" s="828"/>
      <c r="AD184" s="828"/>
      <c r="AE184" s="828"/>
      <c r="AF184" s="828"/>
      <c r="AG184" s="828"/>
      <c r="AH184" s="828"/>
      <c r="AI184" s="828"/>
      <c r="AJ184" s="828" t="s">
        <v>348</v>
      </c>
      <c r="AK184" s="828"/>
      <c r="AL184" s="828"/>
      <c r="AM184" s="828"/>
      <c r="AN184" s="828"/>
      <c r="AO184" s="828"/>
      <c r="AP184" s="828"/>
      <c r="AQ184" s="828"/>
      <c r="AR184" s="828"/>
      <c r="AS184" s="828" t="s">
        <v>489</v>
      </c>
      <c r="AT184" s="828"/>
      <c r="AU184" s="828"/>
      <c r="AV184" s="828"/>
      <c r="AW184" s="828"/>
      <c r="AX184" s="828"/>
      <c r="AY184" s="828"/>
      <c r="AZ184" s="828"/>
      <c r="BA184" s="828"/>
      <c r="BB184" s="828"/>
      <c r="BC184" s="828" t="s">
        <v>147</v>
      </c>
      <c r="BD184" s="828"/>
      <c r="BE184" s="828"/>
      <c r="BF184" s="828"/>
      <c r="BG184" s="828"/>
      <c r="BH184" s="828"/>
      <c r="BI184" s="828"/>
      <c r="BJ184" s="828"/>
      <c r="BK184" s="828"/>
      <c r="BL184" s="828"/>
      <c r="BM184" s="828"/>
      <c r="BN184" s="828"/>
      <c r="BO184" s="828"/>
      <c r="BP184" s="828"/>
      <c r="BQ184" s="828"/>
      <c r="BR184" s="828"/>
      <c r="BS184" s="828"/>
      <c r="BT184" s="828"/>
      <c r="BU184" s="828"/>
      <c r="BV184" s="829">
        <f>BV185</f>
        <v>4964200</v>
      </c>
      <c r="BW184" s="829"/>
      <c r="BX184" s="829"/>
      <c r="BY184" s="829"/>
      <c r="BZ184" s="829"/>
      <c r="CA184" s="829"/>
      <c r="CB184" s="829"/>
      <c r="CC184" s="829"/>
      <c r="CD184" s="829"/>
      <c r="CE184" s="829">
        <f>CE185</f>
        <v>4964200</v>
      </c>
      <c r="CF184" s="829"/>
      <c r="CG184" s="829"/>
      <c r="CH184" s="829"/>
      <c r="CI184" s="829"/>
      <c r="CJ184" s="829"/>
      <c r="CK184" s="829"/>
      <c r="CL184" s="829"/>
      <c r="CM184" s="829"/>
      <c r="CN184" s="842">
        <f>CN185</f>
        <v>4520931</v>
      </c>
      <c r="CO184" s="842"/>
      <c r="CP184" s="842"/>
      <c r="CQ184" s="842"/>
      <c r="CR184" s="842"/>
      <c r="CS184" s="842"/>
      <c r="CT184" s="842"/>
      <c r="CU184" s="842"/>
      <c r="CV184" s="842"/>
    </row>
    <row r="185" spans="1:100" ht="12.75">
      <c r="A185" s="834" t="s">
        <v>371</v>
      </c>
      <c r="B185" s="834"/>
      <c r="C185" s="834"/>
      <c r="D185" s="834"/>
      <c r="E185" s="834"/>
      <c r="F185" s="834"/>
      <c r="G185" s="834"/>
      <c r="H185" s="834"/>
      <c r="I185" s="834"/>
      <c r="J185" s="834"/>
      <c r="K185" s="834"/>
      <c r="L185" s="834"/>
      <c r="M185" s="834"/>
      <c r="N185" s="834"/>
      <c r="O185" s="834"/>
      <c r="P185" s="834"/>
      <c r="Q185" s="834"/>
      <c r="R185" s="834"/>
      <c r="S185" s="834"/>
      <c r="T185" s="834"/>
      <c r="U185" s="834"/>
      <c r="V185" s="828"/>
      <c r="W185" s="828"/>
      <c r="X185" s="828"/>
      <c r="Y185" s="828"/>
      <c r="Z185" s="828"/>
      <c r="AA185" s="828" t="s">
        <v>417</v>
      </c>
      <c r="AB185" s="828"/>
      <c r="AC185" s="828"/>
      <c r="AD185" s="828"/>
      <c r="AE185" s="828"/>
      <c r="AF185" s="828"/>
      <c r="AG185" s="828"/>
      <c r="AH185" s="828"/>
      <c r="AI185" s="828"/>
      <c r="AJ185" s="828" t="s">
        <v>348</v>
      </c>
      <c r="AK185" s="828"/>
      <c r="AL185" s="828"/>
      <c r="AM185" s="828"/>
      <c r="AN185" s="828"/>
      <c r="AO185" s="828"/>
      <c r="AP185" s="828"/>
      <c r="AQ185" s="828"/>
      <c r="AR185" s="828"/>
      <c r="AS185" s="828" t="s">
        <v>489</v>
      </c>
      <c r="AT185" s="828"/>
      <c r="AU185" s="828"/>
      <c r="AV185" s="828"/>
      <c r="AW185" s="828"/>
      <c r="AX185" s="828"/>
      <c r="AY185" s="828"/>
      <c r="AZ185" s="828"/>
      <c r="BA185" s="828"/>
      <c r="BB185" s="828"/>
      <c r="BC185" s="828" t="s">
        <v>372</v>
      </c>
      <c r="BD185" s="828"/>
      <c r="BE185" s="828"/>
      <c r="BF185" s="828"/>
      <c r="BG185" s="828"/>
      <c r="BH185" s="828"/>
      <c r="BI185" s="828"/>
      <c r="BJ185" s="828"/>
      <c r="BK185" s="828"/>
      <c r="BL185" s="828"/>
      <c r="BM185" s="828"/>
      <c r="BN185" s="828"/>
      <c r="BO185" s="828"/>
      <c r="BP185" s="828"/>
      <c r="BQ185" s="828"/>
      <c r="BR185" s="828"/>
      <c r="BS185" s="828"/>
      <c r="BT185" s="828"/>
      <c r="BU185" s="828"/>
      <c r="BV185" s="829">
        <f>BV186+BV188</f>
        <v>4964200</v>
      </c>
      <c r="BW185" s="829"/>
      <c r="BX185" s="829"/>
      <c r="BY185" s="829"/>
      <c r="BZ185" s="829"/>
      <c r="CA185" s="829"/>
      <c r="CB185" s="829"/>
      <c r="CC185" s="829"/>
      <c r="CD185" s="829"/>
      <c r="CE185" s="829">
        <f>CE186+CE188</f>
        <v>4964200</v>
      </c>
      <c r="CF185" s="829"/>
      <c r="CG185" s="829"/>
      <c r="CH185" s="829"/>
      <c r="CI185" s="829"/>
      <c r="CJ185" s="829"/>
      <c r="CK185" s="829"/>
      <c r="CL185" s="829"/>
      <c r="CM185" s="829"/>
      <c r="CN185" s="842">
        <f>CN186+CN188</f>
        <v>4520931</v>
      </c>
      <c r="CO185" s="842"/>
      <c r="CP185" s="842"/>
      <c r="CQ185" s="842"/>
      <c r="CR185" s="842"/>
      <c r="CS185" s="842"/>
      <c r="CT185" s="842"/>
      <c r="CU185" s="842"/>
      <c r="CV185" s="842"/>
    </row>
    <row r="186" spans="1:100" ht="12.75">
      <c r="A186" s="834" t="s">
        <v>421</v>
      </c>
      <c r="B186" s="834"/>
      <c r="C186" s="834"/>
      <c r="D186" s="834"/>
      <c r="E186" s="834"/>
      <c r="F186" s="834"/>
      <c r="G186" s="834"/>
      <c r="H186" s="834"/>
      <c r="I186" s="834"/>
      <c r="J186" s="834"/>
      <c r="K186" s="834"/>
      <c r="L186" s="834"/>
      <c r="M186" s="834"/>
      <c r="N186" s="834"/>
      <c r="O186" s="834"/>
      <c r="P186" s="834"/>
      <c r="Q186" s="834"/>
      <c r="R186" s="834"/>
      <c r="S186" s="834"/>
      <c r="T186" s="834"/>
      <c r="U186" s="834"/>
      <c r="V186" s="828"/>
      <c r="W186" s="828"/>
      <c r="X186" s="828"/>
      <c r="Y186" s="828"/>
      <c r="Z186" s="828"/>
      <c r="AA186" s="828" t="s">
        <v>417</v>
      </c>
      <c r="AB186" s="828"/>
      <c r="AC186" s="828"/>
      <c r="AD186" s="828"/>
      <c r="AE186" s="828"/>
      <c r="AF186" s="828"/>
      <c r="AG186" s="828"/>
      <c r="AH186" s="828"/>
      <c r="AI186" s="828"/>
      <c r="AJ186" s="828" t="s">
        <v>348</v>
      </c>
      <c r="AK186" s="828"/>
      <c r="AL186" s="828"/>
      <c r="AM186" s="828"/>
      <c r="AN186" s="828"/>
      <c r="AO186" s="828"/>
      <c r="AP186" s="828"/>
      <c r="AQ186" s="828"/>
      <c r="AR186" s="828"/>
      <c r="AS186" s="828" t="s">
        <v>489</v>
      </c>
      <c r="AT186" s="828"/>
      <c r="AU186" s="828"/>
      <c r="AV186" s="828"/>
      <c r="AW186" s="828"/>
      <c r="AX186" s="828"/>
      <c r="AY186" s="828"/>
      <c r="AZ186" s="828"/>
      <c r="BA186" s="828"/>
      <c r="BB186" s="828"/>
      <c r="BC186" s="828" t="s">
        <v>151</v>
      </c>
      <c r="BD186" s="828"/>
      <c r="BE186" s="828"/>
      <c r="BF186" s="828"/>
      <c r="BG186" s="828"/>
      <c r="BH186" s="828"/>
      <c r="BI186" s="828"/>
      <c r="BJ186" s="828"/>
      <c r="BK186" s="828"/>
      <c r="BL186" s="828"/>
      <c r="BM186" s="828"/>
      <c r="BN186" s="828"/>
      <c r="BO186" s="828"/>
      <c r="BP186" s="828"/>
      <c r="BQ186" s="828"/>
      <c r="BR186" s="828"/>
      <c r="BS186" s="828"/>
      <c r="BT186" s="828"/>
      <c r="BU186" s="828"/>
      <c r="BV186" s="829">
        <f>BV187</f>
        <v>4964200</v>
      </c>
      <c r="BW186" s="829"/>
      <c r="BX186" s="829"/>
      <c r="BY186" s="829"/>
      <c r="BZ186" s="829"/>
      <c r="CA186" s="829"/>
      <c r="CB186" s="829"/>
      <c r="CC186" s="829"/>
      <c r="CD186" s="829"/>
      <c r="CE186" s="829">
        <f>CE187</f>
        <v>4964200</v>
      </c>
      <c r="CF186" s="829"/>
      <c r="CG186" s="829"/>
      <c r="CH186" s="829"/>
      <c r="CI186" s="829"/>
      <c r="CJ186" s="829"/>
      <c r="CK186" s="829"/>
      <c r="CL186" s="829"/>
      <c r="CM186" s="829"/>
      <c r="CN186" s="842">
        <f>CN187</f>
        <v>4520931</v>
      </c>
      <c r="CO186" s="842"/>
      <c r="CP186" s="842"/>
      <c r="CQ186" s="842"/>
      <c r="CR186" s="842"/>
      <c r="CS186" s="842"/>
      <c r="CT186" s="842"/>
      <c r="CU186" s="842"/>
      <c r="CV186" s="842"/>
    </row>
    <row r="187" spans="1:100" ht="12.75">
      <c r="A187" s="832" t="s">
        <v>422</v>
      </c>
      <c r="B187" s="832"/>
      <c r="C187" s="832"/>
      <c r="D187" s="832"/>
      <c r="E187" s="832"/>
      <c r="F187" s="832"/>
      <c r="G187" s="832"/>
      <c r="H187" s="832"/>
      <c r="I187" s="832"/>
      <c r="J187" s="832"/>
      <c r="K187" s="832"/>
      <c r="L187" s="832"/>
      <c r="M187" s="832"/>
      <c r="N187" s="832"/>
      <c r="O187" s="832"/>
      <c r="P187" s="832"/>
      <c r="Q187" s="832"/>
      <c r="R187" s="832"/>
      <c r="S187" s="832"/>
      <c r="T187" s="832"/>
      <c r="U187" s="832"/>
      <c r="V187" s="828"/>
      <c r="W187" s="828"/>
      <c r="X187" s="828"/>
      <c r="Y187" s="828"/>
      <c r="Z187" s="828"/>
      <c r="AA187" s="828" t="s">
        <v>417</v>
      </c>
      <c r="AB187" s="828"/>
      <c r="AC187" s="828"/>
      <c r="AD187" s="828"/>
      <c r="AE187" s="828"/>
      <c r="AF187" s="828"/>
      <c r="AG187" s="828"/>
      <c r="AH187" s="828"/>
      <c r="AI187" s="828"/>
      <c r="AJ187" s="828" t="s">
        <v>348</v>
      </c>
      <c r="AK187" s="828"/>
      <c r="AL187" s="828"/>
      <c r="AM187" s="828"/>
      <c r="AN187" s="828"/>
      <c r="AO187" s="828"/>
      <c r="AP187" s="828"/>
      <c r="AQ187" s="828"/>
      <c r="AR187" s="828"/>
      <c r="AS187" s="828" t="s">
        <v>489</v>
      </c>
      <c r="AT187" s="828"/>
      <c r="AU187" s="828"/>
      <c r="AV187" s="828"/>
      <c r="AW187" s="828"/>
      <c r="AX187" s="828"/>
      <c r="AY187" s="828"/>
      <c r="AZ187" s="828"/>
      <c r="BA187" s="828"/>
      <c r="BB187" s="828"/>
      <c r="BC187" s="828" t="s">
        <v>151</v>
      </c>
      <c r="BD187" s="828"/>
      <c r="BE187" s="828"/>
      <c r="BF187" s="828"/>
      <c r="BG187" s="828"/>
      <c r="BH187" s="828"/>
      <c r="BI187" s="828"/>
      <c r="BJ187" s="828"/>
      <c r="BK187" s="828"/>
      <c r="BL187" s="828" t="s">
        <v>379</v>
      </c>
      <c r="BM187" s="828"/>
      <c r="BN187" s="828"/>
      <c r="BO187" s="828"/>
      <c r="BP187" s="828"/>
      <c r="BQ187" s="828"/>
      <c r="BR187" s="828"/>
      <c r="BS187" s="828"/>
      <c r="BT187" s="828"/>
      <c r="BU187" s="828"/>
      <c r="BV187" s="829">
        <f>'0501'!G91</f>
        <v>4964200</v>
      </c>
      <c r="BW187" s="829"/>
      <c r="BX187" s="829"/>
      <c r="BY187" s="829"/>
      <c r="BZ187" s="829"/>
      <c r="CA187" s="829"/>
      <c r="CB187" s="829"/>
      <c r="CC187" s="829"/>
      <c r="CD187" s="829"/>
      <c r="CE187" s="829">
        <f>BV187</f>
        <v>4964200</v>
      </c>
      <c r="CF187" s="829"/>
      <c r="CG187" s="829"/>
      <c r="CH187" s="829"/>
      <c r="CI187" s="829"/>
      <c r="CJ187" s="829"/>
      <c r="CK187" s="829"/>
      <c r="CL187" s="829"/>
      <c r="CM187" s="829"/>
      <c r="CN187" s="839">
        <v>4520931</v>
      </c>
      <c r="CO187" s="840"/>
      <c r="CP187" s="840"/>
      <c r="CQ187" s="840"/>
      <c r="CR187" s="840"/>
      <c r="CS187" s="840"/>
      <c r="CT187" s="840"/>
      <c r="CU187" s="840"/>
      <c r="CV187" s="841"/>
    </row>
    <row r="188" spans="1:100" ht="13.5" customHeight="1" hidden="1">
      <c r="A188" s="834" t="s">
        <v>421</v>
      </c>
      <c r="B188" s="834"/>
      <c r="C188" s="834"/>
      <c r="D188" s="834"/>
      <c r="E188" s="834"/>
      <c r="F188" s="834"/>
      <c r="G188" s="834"/>
      <c r="H188" s="834"/>
      <c r="I188" s="834"/>
      <c r="J188" s="834"/>
      <c r="K188" s="834"/>
      <c r="L188" s="834"/>
      <c r="M188" s="834"/>
      <c r="N188" s="834"/>
      <c r="O188" s="834"/>
      <c r="P188" s="834"/>
      <c r="Q188" s="834"/>
      <c r="R188" s="834"/>
      <c r="S188" s="834"/>
      <c r="T188" s="834"/>
      <c r="U188" s="834"/>
      <c r="V188" s="828"/>
      <c r="W188" s="828"/>
      <c r="X188" s="828"/>
      <c r="Y188" s="828"/>
      <c r="Z188" s="828"/>
      <c r="AA188" s="828" t="s">
        <v>417</v>
      </c>
      <c r="AB188" s="828"/>
      <c r="AC188" s="828"/>
      <c r="AD188" s="828"/>
      <c r="AE188" s="828"/>
      <c r="AF188" s="828"/>
      <c r="AG188" s="828"/>
      <c r="AH188" s="828"/>
      <c r="AI188" s="828"/>
      <c r="AJ188" s="828" t="s">
        <v>348</v>
      </c>
      <c r="AK188" s="828"/>
      <c r="AL188" s="828"/>
      <c r="AM188" s="828"/>
      <c r="AN188" s="828"/>
      <c r="AO188" s="828"/>
      <c r="AP188" s="828"/>
      <c r="AQ188" s="828"/>
      <c r="AR188" s="828"/>
      <c r="AS188" s="828" t="s">
        <v>489</v>
      </c>
      <c r="AT188" s="828"/>
      <c r="AU188" s="828"/>
      <c r="AV188" s="828"/>
      <c r="AW188" s="828"/>
      <c r="AX188" s="828"/>
      <c r="AY188" s="828"/>
      <c r="AZ188" s="828"/>
      <c r="BA188" s="828"/>
      <c r="BB188" s="828"/>
      <c r="BC188" s="828" t="s">
        <v>154</v>
      </c>
      <c r="BD188" s="828"/>
      <c r="BE188" s="828"/>
      <c r="BF188" s="828"/>
      <c r="BG188" s="828"/>
      <c r="BH188" s="828"/>
      <c r="BI188" s="828"/>
      <c r="BJ188" s="828"/>
      <c r="BK188" s="828"/>
      <c r="BL188" s="828"/>
      <c r="BM188" s="828"/>
      <c r="BN188" s="828"/>
      <c r="BO188" s="828"/>
      <c r="BP188" s="828"/>
      <c r="BQ188" s="828"/>
      <c r="BR188" s="828"/>
      <c r="BS188" s="828"/>
      <c r="BT188" s="828"/>
      <c r="BU188" s="828"/>
      <c r="BV188" s="829">
        <f>BV189</f>
        <v>0</v>
      </c>
      <c r="BW188" s="829"/>
      <c r="BX188" s="829"/>
      <c r="BY188" s="829"/>
      <c r="BZ188" s="829"/>
      <c r="CA188" s="829"/>
      <c r="CB188" s="829"/>
      <c r="CC188" s="829"/>
      <c r="CD188" s="829"/>
      <c r="CE188" s="829">
        <f>CE189</f>
        <v>0</v>
      </c>
      <c r="CF188" s="829"/>
      <c r="CG188" s="829"/>
      <c r="CH188" s="829"/>
      <c r="CI188" s="829"/>
      <c r="CJ188" s="829"/>
      <c r="CK188" s="829"/>
      <c r="CL188" s="829"/>
      <c r="CM188" s="829"/>
      <c r="CN188" s="829">
        <f>CN189</f>
        <v>0</v>
      </c>
      <c r="CO188" s="829"/>
      <c r="CP188" s="829"/>
      <c r="CQ188" s="829"/>
      <c r="CR188" s="829"/>
      <c r="CS188" s="829"/>
      <c r="CT188" s="829"/>
      <c r="CU188" s="829"/>
      <c r="CV188" s="829"/>
    </row>
    <row r="189" spans="1:100" ht="13.5" customHeight="1" hidden="1">
      <c r="A189" s="832" t="s">
        <v>375</v>
      </c>
      <c r="B189" s="832"/>
      <c r="C189" s="832"/>
      <c r="D189" s="832"/>
      <c r="E189" s="832"/>
      <c r="F189" s="832"/>
      <c r="G189" s="832"/>
      <c r="H189" s="832"/>
      <c r="I189" s="832"/>
      <c r="J189" s="832"/>
      <c r="K189" s="832"/>
      <c r="L189" s="832"/>
      <c r="M189" s="832"/>
      <c r="N189" s="832"/>
      <c r="O189" s="832"/>
      <c r="P189" s="832"/>
      <c r="Q189" s="832"/>
      <c r="R189" s="832"/>
      <c r="S189" s="832"/>
      <c r="T189" s="832"/>
      <c r="U189" s="832"/>
      <c r="V189" s="828"/>
      <c r="W189" s="828"/>
      <c r="X189" s="828"/>
      <c r="Y189" s="828"/>
      <c r="Z189" s="828"/>
      <c r="AA189" s="828" t="s">
        <v>417</v>
      </c>
      <c r="AB189" s="828"/>
      <c r="AC189" s="828"/>
      <c r="AD189" s="828"/>
      <c r="AE189" s="828"/>
      <c r="AF189" s="828"/>
      <c r="AG189" s="828"/>
      <c r="AH189" s="828"/>
      <c r="AI189" s="828"/>
      <c r="AJ189" s="828" t="s">
        <v>348</v>
      </c>
      <c r="AK189" s="828"/>
      <c r="AL189" s="828"/>
      <c r="AM189" s="828"/>
      <c r="AN189" s="828"/>
      <c r="AO189" s="828"/>
      <c r="AP189" s="828"/>
      <c r="AQ189" s="828"/>
      <c r="AR189" s="828"/>
      <c r="AS189" s="828" t="s">
        <v>489</v>
      </c>
      <c r="AT189" s="828"/>
      <c r="AU189" s="828"/>
      <c r="AV189" s="828"/>
      <c r="AW189" s="828"/>
      <c r="AX189" s="828"/>
      <c r="AY189" s="828"/>
      <c r="AZ189" s="828"/>
      <c r="BA189" s="828"/>
      <c r="BB189" s="828"/>
      <c r="BC189" s="828" t="s">
        <v>154</v>
      </c>
      <c r="BD189" s="828"/>
      <c r="BE189" s="828"/>
      <c r="BF189" s="828"/>
      <c r="BG189" s="828"/>
      <c r="BH189" s="828"/>
      <c r="BI189" s="828"/>
      <c r="BJ189" s="828"/>
      <c r="BK189" s="828"/>
      <c r="BL189" s="828" t="s">
        <v>376</v>
      </c>
      <c r="BM189" s="828"/>
      <c r="BN189" s="828"/>
      <c r="BO189" s="828"/>
      <c r="BP189" s="828"/>
      <c r="BQ189" s="828"/>
      <c r="BR189" s="828"/>
      <c r="BS189" s="828"/>
      <c r="BT189" s="828"/>
      <c r="BU189" s="828"/>
      <c r="BV189" s="829">
        <f>'0501'!G160</f>
        <v>0</v>
      </c>
      <c r="BW189" s="829"/>
      <c r="BX189" s="829"/>
      <c r="BY189" s="829"/>
      <c r="BZ189" s="829"/>
      <c r="CA189" s="829"/>
      <c r="CB189" s="829"/>
      <c r="CC189" s="829"/>
      <c r="CD189" s="829"/>
      <c r="CE189" s="829"/>
      <c r="CF189" s="829"/>
      <c r="CG189" s="829"/>
      <c r="CH189" s="829"/>
      <c r="CI189" s="829"/>
      <c r="CJ189" s="829"/>
      <c r="CK189" s="829"/>
      <c r="CL189" s="829"/>
      <c r="CM189" s="829"/>
      <c r="CN189" s="839"/>
      <c r="CO189" s="840"/>
      <c r="CP189" s="840"/>
      <c r="CQ189" s="840"/>
      <c r="CR189" s="840"/>
      <c r="CS189" s="840"/>
      <c r="CT189" s="840"/>
      <c r="CU189" s="840"/>
      <c r="CV189" s="841"/>
    </row>
    <row r="190" spans="1:100" ht="13.5" customHeight="1" hidden="1">
      <c r="A190" s="834" t="s">
        <v>385</v>
      </c>
      <c r="B190" s="834"/>
      <c r="C190" s="834"/>
      <c r="D190" s="834"/>
      <c r="E190" s="834"/>
      <c r="F190" s="834"/>
      <c r="G190" s="834"/>
      <c r="H190" s="834"/>
      <c r="I190" s="834"/>
      <c r="J190" s="834"/>
      <c r="K190" s="834"/>
      <c r="L190" s="834"/>
      <c r="M190" s="834"/>
      <c r="N190" s="834"/>
      <c r="O190" s="834"/>
      <c r="P190" s="834"/>
      <c r="Q190" s="834"/>
      <c r="R190" s="834"/>
      <c r="S190" s="834"/>
      <c r="T190" s="834"/>
      <c r="U190" s="834"/>
      <c r="V190" s="828"/>
      <c r="W190" s="828"/>
      <c r="X190" s="828"/>
      <c r="Y190" s="828"/>
      <c r="Z190" s="828"/>
      <c r="AA190" s="828" t="s">
        <v>417</v>
      </c>
      <c r="AB190" s="828"/>
      <c r="AC190" s="828"/>
      <c r="AD190" s="828"/>
      <c r="AE190" s="828"/>
      <c r="AF190" s="828"/>
      <c r="AG190" s="828"/>
      <c r="AH190" s="828"/>
      <c r="AI190" s="828"/>
      <c r="AJ190" s="828" t="s">
        <v>348</v>
      </c>
      <c r="AK190" s="828"/>
      <c r="AL190" s="828"/>
      <c r="AM190" s="828"/>
      <c r="AN190" s="828"/>
      <c r="AO190" s="828"/>
      <c r="AP190" s="828"/>
      <c r="AQ190" s="828"/>
      <c r="AR190" s="828"/>
      <c r="AS190" s="828" t="s">
        <v>489</v>
      </c>
      <c r="AT190" s="828"/>
      <c r="AU190" s="828"/>
      <c r="AV190" s="828"/>
      <c r="AW190" s="828"/>
      <c r="AX190" s="828"/>
      <c r="AY190" s="828"/>
      <c r="AZ190" s="828"/>
      <c r="BA190" s="828"/>
      <c r="BB190" s="828"/>
      <c r="BC190" s="828" t="s">
        <v>154</v>
      </c>
      <c r="BD190" s="828"/>
      <c r="BE190" s="828"/>
      <c r="BF190" s="828"/>
      <c r="BG190" s="828"/>
      <c r="BH190" s="828"/>
      <c r="BI190" s="828"/>
      <c r="BJ190" s="828"/>
      <c r="BK190" s="828"/>
      <c r="BL190" s="828" t="s">
        <v>454</v>
      </c>
      <c r="BM190" s="828"/>
      <c r="BN190" s="828"/>
      <c r="BO190" s="828"/>
      <c r="BP190" s="828"/>
      <c r="BQ190" s="828"/>
      <c r="BR190" s="828"/>
      <c r="BS190" s="828"/>
      <c r="BT190" s="828"/>
      <c r="BU190" s="828"/>
      <c r="BV190" s="829">
        <v>0</v>
      </c>
      <c r="BW190" s="829"/>
      <c r="BX190" s="829"/>
      <c r="BY190" s="829"/>
      <c r="BZ190" s="829"/>
      <c r="CA190" s="829"/>
      <c r="CB190" s="829"/>
      <c r="CC190" s="829"/>
      <c r="CD190" s="829"/>
      <c r="CE190" s="829"/>
      <c r="CF190" s="829"/>
      <c r="CG190" s="829"/>
      <c r="CH190" s="829"/>
      <c r="CI190" s="829"/>
      <c r="CJ190" s="829"/>
      <c r="CK190" s="829"/>
      <c r="CL190" s="829"/>
      <c r="CM190" s="829"/>
      <c r="CN190" s="839"/>
      <c r="CO190" s="840"/>
      <c r="CP190" s="840"/>
      <c r="CQ190" s="840"/>
      <c r="CR190" s="840"/>
      <c r="CS190" s="840"/>
      <c r="CT190" s="840"/>
      <c r="CU190" s="840"/>
      <c r="CV190" s="841"/>
    </row>
    <row r="191" spans="1:100" ht="36.75" customHeight="1" hidden="1">
      <c r="A191" s="834" t="s">
        <v>167</v>
      </c>
      <c r="B191" s="834"/>
      <c r="C191" s="834"/>
      <c r="D191" s="834"/>
      <c r="E191" s="834"/>
      <c r="F191" s="834"/>
      <c r="G191" s="834"/>
      <c r="H191" s="834"/>
      <c r="I191" s="834"/>
      <c r="J191" s="834"/>
      <c r="K191" s="834"/>
      <c r="L191" s="834"/>
      <c r="M191" s="834"/>
      <c r="N191" s="834"/>
      <c r="O191" s="834"/>
      <c r="P191" s="834"/>
      <c r="Q191" s="834"/>
      <c r="R191" s="834"/>
      <c r="S191" s="834"/>
      <c r="T191" s="834"/>
      <c r="U191" s="834"/>
      <c r="V191" s="828"/>
      <c r="W191" s="828"/>
      <c r="X191" s="828"/>
      <c r="Y191" s="828"/>
      <c r="Z191" s="828"/>
      <c r="AA191" s="828" t="s">
        <v>417</v>
      </c>
      <c r="AB191" s="828"/>
      <c r="AC191" s="828"/>
      <c r="AD191" s="828"/>
      <c r="AE191" s="828"/>
      <c r="AF191" s="828"/>
      <c r="AG191" s="828"/>
      <c r="AH191" s="828"/>
      <c r="AI191" s="828"/>
      <c r="AJ191" s="828" t="s">
        <v>348</v>
      </c>
      <c r="AK191" s="828"/>
      <c r="AL191" s="828"/>
      <c r="AM191" s="828"/>
      <c r="AN191" s="828"/>
      <c r="AO191" s="828"/>
      <c r="AP191" s="828"/>
      <c r="AQ191" s="828"/>
      <c r="AR191" s="828"/>
      <c r="AS191" s="828" t="s">
        <v>489</v>
      </c>
      <c r="AT191" s="828"/>
      <c r="AU191" s="828"/>
      <c r="AV191" s="828"/>
      <c r="AW191" s="828"/>
      <c r="AX191" s="828"/>
      <c r="AY191" s="828"/>
      <c r="AZ191" s="828"/>
      <c r="BA191" s="828"/>
      <c r="BB191" s="828"/>
      <c r="BC191" s="828"/>
      <c r="BD191" s="828"/>
      <c r="BE191" s="828"/>
      <c r="BF191" s="828"/>
      <c r="BG191" s="828"/>
      <c r="BH191" s="828"/>
      <c r="BI191" s="828"/>
      <c r="BJ191" s="828"/>
      <c r="BK191" s="828"/>
      <c r="BL191" s="828"/>
      <c r="BM191" s="828"/>
      <c r="BN191" s="828"/>
      <c r="BO191" s="828"/>
      <c r="BP191" s="828"/>
      <c r="BQ191" s="828"/>
      <c r="BR191" s="828"/>
      <c r="BS191" s="828"/>
      <c r="BT191" s="828"/>
      <c r="BU191" s="828"/>
      <c r="BV191" s="829">
        <f>BV192+BV194</f>
        <v>0</v>
      </c>
      <c r="BW191" s="829"/>
      <c r="BX191" s="829"/>
      <c r="BY191" s="829"/>
      <c r="BZ191" s="829"/>
      <c r="CA191" s="829"/>
      <c r="CB191" s="829"/>
      <c r="CC191" s="829"/>
      <c r="CD191" s="829"/>
      <c r="CE191" s="829">
        <f>CE192</f>
        <v>0</v>
      </c>
      <c r="CF191" s="829"/>
      <c r="CG191" s="829"/>
      <c r="CH191" s="829"/>
      <c r="CI191" s="829"/>
      <c r="CJ191" s="829"/>
      <c r="CK191" s="829"/>
      <c r="CL191" s="829"/>
      <c r="CM191" s="829"/>
      <c r="CN191" s="829">
        <f>CN192</f>
        <v>0</v>
      </c>
      <c r="CO191" s="829"/>
      <c r="CP191" s="829"/>
      <c r="CQ191" s="829"/>
      <c r="CR191" s="829"/>
      <c r="CS191" s="829"/>
      <c r="CT191" s="829"/>
      <c r="CU191" s="829"/>
      <c r="CV191" s="829"/>
    </row>
    <row r="192" spans="1:100" ht="13.5" customHeight="1" hidden="1">
      <c r="A192" s="834" t="s">
        <v>169</v>
      </c>
      <c r="B192" s="834"/>
      <c r="C192" s="834"/>
      <c r="D192" s="834"/>
      <c r="E192" s="834"/>
      <c r="F192" s="834"/>
      <c r="G192" s="834"/>
      <c r="H192" s="834"/>
      <c r="I192" s="834"/>
      <c r="J192" s="834"/>
      <c r="K192" s="834"/>
      <c r="L192" s="834"/>
      <c r="M192" s="834"/>
      <c r="N192" s="834"/>
      <c r="O192" s="834"/>
      <c r="P192" s="834"/>
      <c r="Q192" s="834"/>
      <c r="R192" s="834"/>
      <c r="S192" s="834"/>
      <c r="T192" s="834"/>
      <c r="U192" s="834"/>
      <c r="V192" s="828"/>
      <c r="W192" s="828"/>
      <c r="X192" s="828"/>
      <c r="Y192" s="828"/>
      <c r="Z192" s="828"/>
      <c r="AA192" s="828" t="s">
        <v>417</v>
      </c>
      <c r="AB192" s="828"/>
      <c r="AC192" s="828"/>
      <c r="AD192" s="828"/>
      <c r="AE192" s="828"/>
      <c r="AF192" s="828"/>
      <c r="AG192" s="828"/>
      <c r="AH192" s="828"/>
      <c r="AI192" s="828"/>
      <c r="AJ192" s="828" t="s">
        <v>348</v>
      </c>
      <c r="AK192" s="828"/>
      <c r="AL192" s="828"/>
      <c r="AM192" s="828"/>
      <c r="AN192" s="828"/>
      <c r="AO192" s="828"/>
      <c r="AP192" s="828"/>
      <c r="AQ192" s="828"/>
      <c r="AR192" s="828"/>
      <c r="AS192" s="828" t="s">
        <v>489</v>
      </c>
      <c r="AT192" s="828"/>
      <c r="AU192" s="828"/>
      <c r="AV192" s="828"/>
      <c r="AW192" s="828"/>
      <c r="AX192" s="828"/>
      <c r="AY192" s="828"/>
      <c r="AZ192" s="828"/>
      <c r="BA192" s="828"/>
      <c r="BB192" s="828"/>
      <c r="BC192" s="828" t="s">
        <v>523</v>
      </c>
      <c r="BD192" s="828"/>
      <c r="BE192" s="828"/>
      <c r="BF192" s="828"/>
      <c r="BG192" s="828"/>
      <c r="BH192" s="828"/>
      <c r="BI192" s="828"/>
      <c r="BJ192" s="828"/>
      <c r="BK192" s="828"/>
      <c r="BL192" s="828"/>
      <c r="BM192" s="828"/>
      <c r="BN192" s="828"/>
      <c r="BO192" s="828"/>
      <c r="BP192" s="828"/>
      <c r="BQ192" s="828"/>
      <c r="BR192" s="828"/>
      <c r="BS192" s="828"/>
      <c r="BT192" s="828"/>
      <c r="BU192" s="828"/>
      <c r="BV192" s="829">
        <f>BV193</f>
        <v>0</v>
      </c>
      <c r="BW192" s="829"/>
      <c r="BX192" s="829"/>
      <c r="BY192" s="829"/>
      <c r="BZ192" s="829"/>
      <c r="CA192" s="829"/>
      <c r="CB192" s="829"/>
      <c r="CC192" s="829"/>
      <c r="CD192" s="829"/>
      <c r="CE192" s="829">
        <f>CE193</f>
        <v>0</v>
      </c>
      <c r="CF192" s="829"/>
      <c r="CG192" s="829"/>
      <c r="CH192" s="829"/>
      <c r="CI192" s="829"/>
      <c r="CJ192" s="829"/>
      <c r="CK192" s="829"/>
      <c r="CL192" s="829"/>
      <c r="CM192" s="829"/>
      <c r="CN192" s="829">
        <f>CN193</f>
        <v>0</v>
      </c>
      <c r="CO192" s="829"/>
      <c r="CP192" s="829"/>
      <c r="CQ192" s="829"/>
      <c r="CR192" s="829"/>
      <c r="CS192" s="829"/>
      <c r="CT192" s="829"/>
      <c r="CU192" s="829"/>
      <c r="CV192" s="829"/>
    </row>
    <row r="193" spans="1:100" ht="13.5" customHeight="1" hidden="1">
      <c r="A193" s="834" t="s">
        <v>836</v>
      </c>
      <c r="B193" s="834"/>
      <c r="C193" s="834"/>
      <c r="D193" s="834"/>
      <c r="E193" s="834"/>
      <c r="F193" s="834"/>
      <c r="G193" s="834"/>
      <c r="H193" s="834"/>
      <c r="I193" s="834"/>
      <c r="J193" s="834"/>
      <c r="K193" s="834"/>
      <c r="L193" s="834"/>
      <c r="M193" s="834"/>
      <c r="N193" s="834"/>
      <c r="O193" s="834"/>
      <c r="P193" s="834"/>
      <c r="Q193" s="834"/>
      <c r="R193" s="834"/>
      <c r="S193" s="834"/>
      <c r="T193" s="834"/>
      <c r="U193" s="834"/>
      <c r="V193" s="828"/>
      <c r="W193" s="828"/>
      <c r="X193" s="828"/>
      <c r="Y193" s="828"/>
      <c r="Z193" s="828"/>
      <c r="AA193" s="828" t="s">
        <v>417</v>
      </c>
      <c r="AB193" s="828"/>
      <c r="AC193" s="828"/>
      <c r="AD193" s="828"/>
      <c r="AE193" s="828"/>
      <c r="AF193" s="828"/>
      <c r="AG193" s="828"/>
      <c r="AH193" s="828"/>
      <c r="AI193" s="828"/>
      <c r="AJ193" s="828" t="s">
        <v>348</v>
      </c>
      <c r="AK193" s="828"/>
      <c r="AL193" s="828"/>
      <c r="AM193" s="828"/>
      <c r="AN193" s="828"/>
      <c r="AO193" s="828"/>
      <c r="AP193" s="828"/>
      <c r="AQ193" s="828"/>
      <c r="AR193" s="828"/>
      <c r="AS193" s="828" t="s">
        <v>489</v>
      </c>
      <c r="AT193" s="828"/>
      <c r="AU193" s="828"/>
      <c r="AV193" s="828"/>
      <c r="AW193" s="828"/>
      <c r="AX193" s="828"/>
      <c r="AY193" s="828"/>
      <c r="AZ193" s="828"/>
      <c r="BA193" s="828"/>
      <c r="BB193" s="828"/>
      <c r="BC193" s="828" t="s">
        <v>523</v>
      </c>
      <c r="BD193" s="828"/>
      <c r="BE193" s="828"/>
      <c r="BF193" s="828"/>
      <c r="BG193" s="828"/>
      <c r="BH193" s="828"/>
      <c r="BI193" s="828"/>
      <c r="BJ193" s="828"/>
      <c r="BK193" s="828"/>
      <c r="BL193" s="828" t="s">
        <v>384</v>
      </c>
      <c r="BM193" s="828"/>
      <c r="BN193" s="828"/>
      <c r="BO193" s="828"/>
      <c r="BP193" s="828"/>
      <c r="BQ193" s="828"/>
      <c r="BR193" s="828"/>
      <c r="BS193" s="828"/>
      <c r="BT193" s="828"/>
      <c r="BU193" s="828"/>
      <c r="BV193" s="829">
        <f>'0501'!G173</f>
        <v>0</v>
      </c>
      <c r="BW193" s="829"/>
      <c r="BX193" s="829"/>
      <c r="BY193" s="829"/>
      <c r="BZ193" s="829"/>
      <c r="CA193" s="829"/>
      <c r="CB193" s="829"/>
      <c r="CC193" s="829"/>
      <c r="CD193" s="829"/>
      <c r="CE193" s="829">
        <f>BV193</f>
        <v>0</v>
      </c>
      <c r="CF193" s="829"/>
      <c r="CG193" s="829"/>
      <c r="CH193" s="829"/>
      <c r="CI193" s="829"/>
      <c r="CJ193" s="829"/>
      <c r="CK193" s="829"/>
      <c r="CL193" s="829"/>
      <c r="CM193" s="829"/>
      <c r="CN193" s="839">
        <v>0</v>
      </c>
      <c r="CO193" s="840"/>
      <c r="CP193" s="840"/>
      <c r="CQ193" s="840"/>
      <c r="CR193" s="840"/>
      <c r="CS193" s="840"/>
      <c r="CT193" s="840"/>
      <c r="CU193" s="840"/>
      <c r="CV193" s="841"/>
    </row>
    <row r="194" spans="1:100" ht="36.75" customHeight="1" hidden="1">
      <c r="A194" s="834" t="s">
        <v>167</v>
      </c>
      <c r="B194" s="834"/>
      <c r="C194" s="834"/>
      <c r="D194" s="834"/>
      <c r="E194" s="834"/>
      <c r="F194" s="834"/>
      <c r="G194" s="834"/>
      <c r="H194" s="834"/>
      <c r="I194" s="834"/>
      <c r="J194" s="834"/>
      <c r="K194" s="834"/>
      <c r="L194" s="834"/>
      <c r="M194" s="834"/>
      <c r="N194" s="834"/>
      <c r="O194" s="834"/>
      <c r="P194" s="834"/>
      <c r="Q194" s="834"/>
      <c r="R194" s="834"/>
      <c r="S194" s="834"/>
      <c r="T194" s="834"/>
      <c r="U194" s="834"/>
      <c r="V194" s="828"/>
      <c r="W194" s="828"/>
      <c r="X194" s="828"/>
      <c r="Y194" s="828"/>
      <c r="Z194" s="828"/>
      <c r="AA194" s="828" t="s">
        <v>417</v>
      </c>
      <c r="AB194" s="828"/>
      <c r="AC194" s="828"/>
      <c r="AD194" s="828"/>
      <c r="AE194" s="828"/>
      <c r="AF194" s="828"/>
      <c r="AG194" s="828"/>
      <c r="AH194" s="828"/>
      <c r="AI194" s="828"/>
      <c r="AJ194" s="828" t="s">
        <v>348</v>
      </c>
      <c r="AK194" s="828"/>
      <c r="AL194" s="828"/>
      <c r="AM194" s="828"/>
      <c r="AN194" s="828"/>
      <c r="AO194" s="828"/>
      <c r="AP194" s="828"/>
      <c r="AQ194" s="828"/>
      <c r="AR194" s="828"/>
      <c r="AS194" s="828" t="s">
        <v>489</v>
      </c>
      <c r="AT194" s="828"/>
      <c r="AU194" s="828"/>
      <c r="AV194" s="828"/>
      <c r="AW194" s="828"/>
      <c r="AX194" s="828"/>
      <c r="AY194" s="828"/>
      <c r="AZ194" s="828"/>
      <c r="BA194" s="828"/>
      <c r="BB194" s="828"/>
      <c r="BC194" s="828" t="s">
        <v>168</v>
      </c>
      <c r="BD194" s="828"/>
      <c r="BE194" s="828"/>
      <c r="BF194" s="828"/>
      <c r="BG194" s="828"/>
      <c r="BH194" s="828"/>
      <c r="BI194" s="828"/>
      <c r="BJ194" s="828"/>
      <c r="BK194" s="828"/>
      <c r="BL194" s="828"/>
      <c r="BM194" s="828"/>
      <c r="BN194" s="828"/>
      <c r="BO194" s="828"/>
      <c r="BP194" s="828"/>
      <c r="BQ194" s="828"/>
      <c r="BR194" s="828"/>
      <c r="BS194" s="828"/>
      <c r="BT194" s="828"/>
      <c r="BU194" s="828"/>
      <c r="BV194" s="829">
        <f>BV195</f>
        <v>0</v>
      </c>
      <c r="BW194" s="829"/>
      <c r="BX194" s="829"/>
      <c r="BY194" s="829"/>
      <c r="BZ194" s="829"/>
      <c r="CA194" s="829"/>
      <c r="CB194" s="829"/>
      <c r="CC194" s="829"/>
      <c r="CD194" s="829"/>
      <c r="CE194" s="829">
        <f>CE195</f>
        <v>0</v>
      </c>
      <c r="CF194" s="829"/>
      <c r="CG194" s="829"/>
      <c r="CH194" s="829"/>
      <c r="CI194" s="829"/>
      <c r="CJ194" s="829"/>
      <c r="CK194" s="829"/>
      <c r="CL194" s="829"/>
      <c r="CM194" s="829"/>
      <c r="CN194" s="829">
        <f>CN195</f>
        <v>0</v>
      </c>
      <c r="CO194" s="829"/>
      <c r="CP194" s="829"/>
      <c r="CQ194" s="829"/>
      <c r="CR194" s="829"/>
      <c r="CS194" s="829"/>
      <c r="CT194" s="829"/>
      <c r="CU194" s="829"/>
      <c r="CV194" s="829"/>
    </row>
    <row r="195" spans="1:100" ht="48.75" customHeight="1" hidden="1">
      <c r="A195" s="834" t="s">
        <v>768</v>
      </c>
      <c r="B195" s="834"/>
      <c r="C195" s="834"/>
      <c r="D195" s="834"/>
      <c r="E195" s="834"/>
      <c r="F195" s="834"/>
      <c r="G195" s="834"/>
      <c r="H195" s="834"/>
      <c r="I195" s="834"/>
      <c r="J195" s="834"/>
      <c r="K195" s="834"/>
      <c r="L195" s="834"/>
      <c r="M195" s="834"/>
      <c r="N195" s="834"/>
      <c r="O195" s="834"/>
      <c r="P195" s="834"/>
      <c r="Q195" s="834"/>
      <c r="R195" s="834"/>
      <c r="S195" s="834"/>
      <c r="T195" s="834"/>
      <c r="U195" s="834"/>
      <c r="V195" s="828"/>
      <c r="W195" s="828"/>
      <c r="X195" s="828"/>
      <c r="Y195" s="828"/>
      <c r="Z195" s="828"/>
      <c r="AA195" s="828" t="s">
        <v>417</v>
      </c>
      <c r="AB195" s="828"/>
      <c r="AC195" s="828"/>
      <c r="AD195" s="828"/>
      <c r="AE195" s="828"/>
      <c r="AF195" s="828"/>
      <c r="AG195" s="828"/>
      <c r="AH195" s="828"/>
      <c r="AI195" s="828"/>
      <c r="AJ195" s="828" t="s">
        <v>348</v>
      </c>
      <c r="AK195" s="828"/>
      <c r="AL195" s="828"/>
      <c r="AM195" s="828"/>
      <c r="AN195" s="828"/>
      <c r="AO195" s="828"/>
      <c r="AP195" s="828"/>
      <c r="AQ195" s="828"/>
      <c r="AR195" s="828"/>
      <c r="AS195" s="828" t="s">
        <v>489</v>
      </c>
      <c r="AT195" s="828"/>
      <c r="AU195" s="828"/>
      <c r="AV195" s="828"/>
      <c r="AW195" s="828"/>
      <c r="AX195" s="828"/>
      <c r="AY195" s="828"/>
      <c r="AZ195" s="828"/>
      <c r="BA195" s="828"/>
      <c r="BB195" s="828"/>
      <c r="BC195" s="828" t="s">
        <v>170</v>
      </c>
      <c r="BD195" s="828"/>
      <c r="BE195" s="828"/>
      <c r="BF195" s="828"/>
      <c r="BG195" s="828"/>
      <c r="BH195" s="828"/>
      <c r="BI195" s="828"/>
      <c r="BJ195" s="828"/>
      <c r="BK195" s="828"/>
      <c r="BL195" s="828"/>
      <c r="BM195" s="828"/>
      <c r="BN195" s="828"/>
      <c r="BO195" s="828"/>
      <c r="BP195" s="828"/>
      <c r="BQ195" s="828"/>
      <c r="BR195" s="828"/>
      <c r="BS195" s="828"/>
      <c r="BT195" s="828"/>
      <c r="BU195" s="828"/>
      <c r="BV195" s="829">
        <f>BV196</f>
        <v>0</v>
      </c>
      <c r="BW195" s="829"/>
      <c r="BX195" s="829"/>
      <c r="BY195" s="829"/>
      <c r="BZ195" s="829"/>
      <c r="CA195" s="829"/>
      <c r="CB195" s="829"/>
      <c r="CC195" s="829"/>
      <c r="CD195" s="829"/>
      <c r="CE195" s="829">
        <f>CE196</f>
        <v>0</v>
      </c>
      <c r="CF195" s="829"/>
      <c r="CG195" s="829"/>
      <c r="CH195" s="829"/>
      <c r="CI195" s="829"/>
      <c r="CJ195" s="829"/>
      <c r="CK195" s="829"/>
      <c r="CL195" s="829"/>
      <c r="CM195" s="829"/>
      <c r="CN195" s="829">
        <f>CN196</f>
        <v>0</v>
      </c>
      <c r="CO195" s="829"/>
      <c r="CP195" s="829"/>
      <c r="CQ195" s="829"/>
      <c r="CR195" s="829"/>
      <c r="CS195" s="829"/>
      <c r="CT195" s="829"/>
      <c r="CU195" s="829"/>
      <c r="CV195" s="829"/>
    </row>
    <row r="196" spans="1:100" ht="22.5" customHeight="1" hidden="1">
      <c r="A196" s="834" t="s">
        <v>386</v>
      </c>
      <c r="B196" s="834"/>
      <c r="C196" s="834"/>
      <c r="D196" s="834"/>
      <c r="E196" s="834"/>
      <c r="F196" s="834"/>
      <c r="G196" s="834"/>
      <c r="H196" s="834"/>
      <c r="I196" s="834"/>
      <c r="J196" s="834"/>
      <c r="K196" s="834"/>
      <c r="L196" s="834"/>
      <c r="M196" s="834"/>
      <c r="N196" s="834"/>
      <c r="O196" s="834"/>
      <c r="P196" s="834"/>
      <c r="Q196" s="834"/>
      <c r="R196" s="834"/>
      <c r="S196" s="834"/>
      <c r="T196" s="834"/>
      <c r="U196" s="834"/>
      <c r="V196" s="828"/>
      <c r="W196" s="828"/>
      <c r="X196" s="828"/>
      <c r="Y196" s="828"/>
      <c r="Z196" s="828"/>
      <c r="AA196" s="828" t="s">
        <v>417</v>
      </c>
      <c r="AB196" s="828"/>
      <c r="AC196" s="828"/>
      <c r="AD196" s="828"/>
      <c r="AE196" s="828"/>
      <c r="AF196" s="828"/>
      <c r="AG196" s="828"/>
      <c r="AH196" s="828"/>
      <c r="AI196" s="828"/>
      <c r="AJ196" s="828" t="s">
        <v>348</v>
      </c>
      <c r="AK196" s="828"/>
      <c r="AL196" s="828"/>
      <c r="AM196" s="828"/>
      <c r="AN196" s="828"/>
      <c r="AO196" s="828"/>
      <c r="AP196" s="828"/>
      <c r="AQ196" s="828"/>
      <c r="AR196" s="828"/>
      <c r="AS196" s="828" t="s">
        <v>489</v>
      </c>
      <c r="AT196" s="828"/>
      <c r="AU196" s="828"/>
      <c r="AV196" s="828"/>
      <c r="AW196" s="828"/>
      <c r="AX196" s="828"/>
      <c r="AY196" s="828"/>
      <c r="AZ196" s="828"/>
      <c r="BA196" s="828"/>
      <c r="BB196" s="828"/>
      <c r="BC196" s="828" t="s">
        <v>170</v>
      </c>
      <c r="BD196" s="828"/>
      <c r="BE196" s="828"/>
      <c r="BF196" s="828"/>
      <c r="BG196" s="828"/>
      <c r="BH196" s="828"/>
      <c r="BI196" s="828"/>
      <c r="BJ196" s="828"/>
      <c r="BK196" s="828"/>
      <c r="BL196" s="828" t="s">
        <v>384</v>
      </c>
      <c r="BM196" s="828"/>
      <c r="BN196" s="828"/>
      <c r="BO196" s="828"/>
      <c r="BP196" s="828"/>
      <c r="BQ196" s="828"/>
      <c r="BR196" s="828"/>
      <c r="BS196" s="828"/>
      <c r="BT196" s="828"/>
      <c r="BU196" s="828"/>
      <c r="BV196" s="829">
        <f>'0501'!G186</f>
        <v>0</v>
      </c>
      <c r="BW196" s="829"/>
      <c r="BX196" s="829"/>
      <c r="BY196" s="829"/>
      <c r="BZ196" s="829"/>
      <c r="CA196" s="829"/>
      <c r="CB196" s="829"/>
      <c r="CC196" s="829"/>
      <c r="CD196" s="829"/>
      <c r="CE196" s="829">
        <f>BV196</f>
        <v>0</v>
      </c>
      <c r="CF196" s="829"/>
      <c r="CG196" s="829"/>
      <c r="CH196" s="829"/>
      <c r="CI196" s="829"/>
      <c r="CJ196" s="829"/>
      <c r="CK196" s="829"/>
      <c r="CL196" s="829"/>
      <c r="CM196" s="829"/>
      <c r="CN196" s="839"/>
      <c r="CO196" s="840"/>
      <c r="CP196" s="840"/>
      <c r="CQ196" s="840"/>
      <c r="CR196" s="840"/>
      <c r="CS196" s="840"/>
      <c r="CT196" s="840"/>
      <c r="CU196" s="840"/>
      <c r="CV196" s="841"/>
    </row>
    <row r="197" spans="1:100" ht="12.75">
      <c r="A197" s="859" t="s">
        <v>423</v>
      </c>
      <c r="B197" s="859"/>
      <c r="C197" s="859"/>
      <c r="D197" s="859"/>
      <c r="E197" s="859"/>
      <c r="F197" s="859"/>
      <c r="G197" s="859"/>
      <c r="H197" s="859"/>
      <c r="I197" s="859"/>
      <c r="J197" s="859"/>
      <c r="K197" s="859"/>
      <c r="L197" s="859"/>
      <c r="M197" s="859"/>
      <c r="N197" s="859"/>
      <c r="O197" s="859"/>
      <c r="P197" s="859"/>
      <c r="Q197" s="859"/>
      <c r="R197" s="859"/>
      <c r="S197" s="859"/>
      <c r="T197" s="859"/>
      <c r="U197" s="859"/>
      <c r="V197" s="828"/>
      <c r="W197" s="828"/>
      <c r="X197" s="828"/>
      <c r="Y197" s="828"/>
      <c r="Z197" s="828"/>
      <c r="AA197" s="830" t="s">
        <v>417</v>
      </c>
      <c r="AB197" s="830"/>
      <c r="AC197" s="830"/>
      <c r="AD197" s="830"/>
      <c r="AE197" s="830"/>
      <c r="AF197" s="830"/>
      <c r="AG197" s="830"/>
      <c r="AH197" s="830"/>
      <c r="AI197" s="830"/>
      <c r="AJ197" s="830" t="s">
        <v>401</v>
      </c>
      <c r="AK197" s="830"/>
      <c r="AL197" s="830"/>
      <c r="AM197" s="830"/>
      <c r="AN197" s="830"/>
      <c r="AO197" s="830"/>
      <c r="AP197" s="830"/>
      <c r="AQ197" s="830"/>
      <c r="AR197" s="830"/>
      <c r="AS197" s="828"/>
      <c r="AT197" s="828"/>
      <c r="AU197" s="828"/>
      <c r="AV197" s="828"/>
      <c r="AW197" s="828"/>
      <c r="AX197" s="828"/>
      <c r="AY197" s="828"/>
      <c r="AZ197" s="828"/>
      <c r="BA197" s="828"/>
      <c r="BB197" s="828"/>
      <c r="BC197" s="828"/>
      <c r="BD197" s="828"/>
      <c r="BE197" s="828"/>
      <c r="BF197" s="828"/>
      <c r="BG197" s="828"/>
      <c r="BH197" s="828"/>
      <c r="BI197" s="828"/>
      <c r="BJ197" s="828"/>
      <c r="BK197" s="828"/>
      <c r="BL197" s="828"/>
      <c r="BM197" s="828"/>
      <c r="BN197" s="828"/>
      <c r="BO197" s="828"/>
      <c r="BP197" s="828"/>
      <c r="BQ197" s="828"/>
      <c r="BR197" s="828"/>
      <c r="BS197" s="828"/>
      <c r="BT197" s="828"/>
      <c r="BU197" s="828"/>
      <c r="BV197" s="845">
        <f>BV198+BV203+BV207+BV212+BV220</f>
        <v>672100.0031999999</v>
      </c>
      <c r="BW197" s="845"/>
      <c r="BX197" s="845"/>
      <c r="BY197" s="845"/>
      <c r="BZ197" s="845"/>
      <c r="CA197" s="845"/>
      <c r="CB197" s="845"/>
      <c r="CC197" s="845"/>
      <c r="CD197" s="845"/>
      <c r="CE197" s="845">
        <f>CE198+CE203+CE207+CE212+CE220</f>
        <v>672100.0031999999</v>
      </c>
      <c r="CF197" s="845"/>
      <c r="CG197" s="845"/>
      <c r="CH197" s="845"/>
      <c r="CI197" s="845"/>
      <c r="CJ197" s="845"/>
      <c r="CK197" s="845"/>
      <c r="CL197" s="845"/>
      <c r="CM197" s="845"/>
      <c r="CN197" s="845">
        <f>CN198+CN203+CN207+CN212+CN220</f>
        <v>672100.0031999999</v>
      </c>
      <c r="CO197" s="845"/>
      <c r="CP197" s="845"/>
      <c r="CQ197" s="845"/>
      <c r="CR197" s="845"/>
      <c r="CS197" s="845"/>
      <c r="CT197" s="845"/>
      <c r="CU197" s="845"/>
      <c r="CV197" s="845"/>
    </row>
    <row r="198" spans="1:100" ht="25.5" customHeight="1">
      <c r="A198" s="834" t="s">
        <v>774</v>
      </c>
      <c r="B198" s="834"/>
      <c r="C198" s="834"/>
      <c r="D198" s="834"/>
      <c r="E198" s="834"/>
      <c r="F198" s="834"/>
      <c r="G198" s="834"/>
      <c r="H198" s="834"/>
      <c r="I198" s="834"/>
      <c r="J198" s="834"/>
      <c r="K198" s="834"/>
      <c r="L198" s="834"/>
      <c r="M198" s="834"/>
      <c r="N198" s="834"/>
      <c r="O198" s="834"/>
      <c r="P198" s="834"/>
      <c r="Q198" s="834"/>
      <c r="R198" s="834"/>
      <c r="S198" s="834"/>
      <c r="T198" s="834"/>
      <c r="U198" s="834"/>
      <c r="V198" s="828"/>
      <c r="W198" s="828"/>
      <c r="X198" s="828"/>
      <c r="Y198" s="828"/>
      <c r="Z198" s="828"/>
      <c r="AA198" s="828" t="s">
        <v>417</v>
      </c>
      <c r="AB198" s="828"/>
      <c r="AC198" s="828"/>
      <c r="AD198" s="828"/>
      <c r="AE198" s="828"/>
      <c r="AF198" s="828"/>
      <c r="AG198" s="828"/>
      <c r="AH198" s="828"/>
      <c r="AI198" s="828"/>
      <c r="AJ198" s="828" t="s">
        <v>401</v>
      </c>
      <c r="AK198" s="828"/>
      <c r="AL198" s="828"/>
      <c r="AM198" s="828"/>
      <c r="AN198" s="828"/>
      <c r="AO198" s="828"/>
      <c r="AP198" s="828"/>
      <c r="AQ198" s="828"/>
      <c r="AR198" s="828"/>
      <c r="AS198" s="828" t="s">
        <v>775</v>
      </c>
      <c r="AT198" s="828"/>
      <c r="AU198" s="828"/>
      <c r="AV198" s="828"/>
      <c r="AW198" s="828"/>
      <c r="AX198" s="828"/>
      <c r="AY198" s="828"/>
      <c r="AZ198" s="828"/>
      <c r="BA198" s="828"/>
      <c r="BB198" s="828"/>
      <c r="BC198" s="828"/>
      <c r="BD198" s="828"/>
      <c r="BE198" s="828"/>
      <c r="BF198" s="828"/>
      <c r="BG198" s="828"/>
      <c r="BH198" s="828"/>
      <c r="BI198" s="828"/>
      <c r="BJ198" s="828"/>
      <c r="BK198" s="828"/>
      <c r="BL198" s="828"/>
      <c r="BM198" s="828"/>
      <c r="BN198" s="828"/>
      <c r="BO198" s="828"/>
      <c r="BP198" s="828"/>
      <c r="BQ198" s="828"/>
      <c r="BR198" s="828"/>
      <c r="BS198" s="828"/>
      <c r="BT198" s="828"/>
      <c r="BU198" s="828"/>
      <c r="BV198" s="829">
        <f>BV200</f>
        <v>168000</v>
      </c>
      <c r="BW198" s="829"/>
      <c r="BX198" s="829"/>
      <c r="BY198" s="829"/>
      <c r="BZ198" s="829"/>
      <c r="CA198" s="829"/>
      <c r="CB198" s="829"/>
      <c r="CC198" s="829"/>
      <c r="CD198" s="829"/>
      <c r="CE198" s="829">
        <f>CE200</f>
        <v>168000</v>
      </c>
      <c r="CF198" s="829"/>
      <c r="CG198" s="829"/>
      <c r="CH198" s="829"/>
      <c r="CI198" s="829"/>
      <c r="CJ198" s="829"/>
      <c r="CK198" s="829"/>
      <c r="CL198" s="829"/>
      <c r="CM198" s="829"/>
      <c r="CN198" s="842">
        <f>CN200</f>
        <v>168000</v>
      </c>
      <c r="CO198" s="842"/>
      <c r="CP198" s="842"/>
      <c r="CQ198" s="842"/>
      <c r="CR198" s="842"/>
      <c r="CS198" s="842"/>
      <c r="CT198" s="842"/>
      <c r="CU198" s="842"/>
      <c r="CV198" s="842"/>
    </row>
    <row r="199" spans="1:100" ht="12.75">
      <c r="A199" s="834" t="s">
        <v>412</v>
      </c>
      <c r="B199" s="834"/>
      <c r="C199" s="834"/>
      <c r="D199" s="834"/>
      <c r="E199" s="834"/>
      <c r="F199" s="834"/>
      <c r="G199" s="834"/>
      <c r="H199" s="834"/>
      <c r="I199" s="834"/>
      <c r="J199" s="834"/>
      <c r="K199" s="834"/>
      <c r="L199" s="834"/>
      <c r="M199" s="834"/>
      <c r="N199" s="834"/>
      <c r="O199" s="834"/>
      <c r="P199" s="834"/>
      <c r="Q199" s="834"/>
      <c r="R199" s="834"/>
      <c r="S199" s="834"/>
      <c r="T199" s="834"/>
      <c r="U199" s="834"/>
      <c r="V199" s="828"/>
      <c r="W199" s="828"/>
      <c r="X199" s="828"/>
      <c r="Y199" s="828"/>
      <c r="Z199" s="828"/>
      <c r="AA199" s="828" t="s">
        <v>417</v>
      </c>
      <c r="AB199" s="828"/>
      <c r="AC199" s="828"/>
      <c r="AD199" s="828"/>
      <c r="AE199" s="828"/>
      <c r="AF199" s="828"/>
      <c r="AG199" s="828"/>
      <c r="AH199" s="828"/>
      <c r="AI199" s="828"/>
      <c r="AJ199" s="828" t="s">
        <v>401</v>
      </c>
      <c r="AK199" s="828"/>
      <c r="AL199" s="828"/>
      <c r="AM199" s="828"/>
      <c r="AN199" s="828"/>
      <c r="AO199" s="828"/>
      <c r="AP199" s="828"/>
      <c r="AQ199" s="828"/>
      <c r="AR199" s="828"/>
      <c r="AS199" s="828" t="s">
        <v>775</v>
      </c>
      <c r="AT199" s="828"/>
      <c r="AU199" s="828"/>
      <c r="AV199" s="828"/>
      <c r="AW199" s="828"/>
      <c r="AX199" s="828"/>
      <c r="AY199" s="828"/>
      <c r="AZ199" s="828"/>
      <c r="BA199" s="828"/>
      <c r="BB199" s="828"/>
      <c r="BC199" s="828" t="s">
        <v>147</v>
      </c>
      <c r="BD199" s="828"/>
      <c r="BE199" s="828"/>
      <c r="BF199" s="828"/>
      <c r="BG199" s="828"/>
      <c r="BH199" s="828"/>
      <c r="BI199" s="828"/>
      <c r="BJ199" s="828"/>
      <c r="BK199" s="828"/>
      <c r="BL199" s="828"/>
      <c r="BM199" s="828"/>
      <c r="BN199" s="828"/>
      <c r="BO199" s="828"/>
      <c r="BP199" s="828"/>
      <c r="BQ199" s="828"/>
      <c r="BR199" s="828"/>
      <c r="BS199" s="828"/>
      <c r="BT199" s="828"/>
      <c r="BU199" s="828"/>
      <c r="BV199" s="829">
        <f>BV201</f>
        <v>168000</v>
      </c>
      <c r="BW199" s="829"/>
      <c r="BX199" s="829"/>
      <c r="BY199" s="829"/>
      <c r="BZ199" s="829"/>
      <c r="CA199" s="829"/>
      <c r="CB199" s="829"/>
      <c r="CC199" s="829"/>
      <c r="CD199" s="829"/>
      <c r="CE199" s="829">
        <f>CE201</f>
        <v>168000</v>
      </c>
      <c r="CF199" s="829"/>
      <c r="CG199" s="829"/>
      <c r="CH199" s="829"/>
      <c r="CI199" s="829"/>
      <c r="CJ199" s="829"/>
      <c r="CK199" s="829"/>
      <c r="CL199" s="829"/>
      <c r="CM199" s="829"/>
      <c r="CN199" s="842">
        <f>CN201</f>
        <v>168000</v>
      </c>
      <c r="CO199" s="842"/>
      <c r="CP199" s="842"/>
      <c r="CQ199" s="842"/>
      <c r="CR199" s="842"/>
      <c r="CS199" s="842"/>
      <c r="CT199" s="842"/>
      <c r="CU199" s="842"/>
      <c r="CV199" s="842"/>
    </row>
    <row r="200" spans="1:100" ht="12.75">
      <c r="A200" s="834" t="s">
        <v>371</v>
      </c>
      <c r="B200" s="834"/>
      <c r="C200" s="834"/>
      <c r="D200" s="834"/>
      <c r="E200" s="834"/>
      <c r="F200" s="834"/>
      <c r="G200" s="834"/>
      <c r="H200" s="834"/>
      <c r="I200" s="834"/>
      <c r="J200" s="834"/>
      <c r="K200" s="834"/>
      <c r="L200" s="834"/>
      <c r="M200" s="834"/>
      <c r="N200" s="834"/>
      <c r="O200" s="834"/>
      <c r="P200" s="834"/>
      <c r="Q200" s="834"/>
      <c r="R200" s="834"/>
      <c r="S200" s="834"/>
      <c r="T200" s="834"/>
      <c r="U200" s="834"/>
      <c r="V200" s="828"/>
      <c r="W200" s="828"/>
      <c r="X200" s="828"/>
      <c r="Y200" s="828"/>
      <c r="Z200" s="828"/>
      <c r="AA200" s="828" t="s">
        <v>417</v>
      </c>
      <c r="AB200" s="828"/>
      <c r="AC200" s="828"/>
      <c r="AD200" s="828"/>
      <c r="AE200" s="828"/>
      <c r="AF200" s="828"/>
      <c r="AG200" s="828"/>
      <c r="AH200" s="828"/>
      <c r="AI200" s="828"/>
      <c r="AJ200" s="828" t="s">
        <v>401</v>
      </c>
      <c r="AK200" s="828"/>
      <c r="AL200" s="828"/>
      <c r="AM200" s="828"/>
      <c r="AN200" s="828"/>
      <c r="AO200" s="828"/>
      <c r="AP200" s="828"/>
      <c r="AQ200" s="828"/>
      <c r="AR200" s="828"/>
      <c r="AS200" s="828" t="s">
        <v>775</v>
      </c>
      <c r="AT200" s="828"/>
      <c r="AU200" s="828"/>
      <c r="AV200" s="828"/>
      <c r="AW200" s="828"/>
      <c r="AX200" s="828"/>
      <c r="AY200" s="828"/>
      <c r="AZ200" s="828"/>
      <c r="BA200" s="828"/>
      <c r="BB200" s="828"/>
      <c r="BC200" s="828" t="s">
        <v>372</v>
      </c>
      <c r="BD200" s="828"/>
      <c r="BE200" s="828"/>
      <c r="BF200" s="828"/>
      <c r="BG200" s="828"/>
      <c r="BH200" s="828"/>
      <c r="BI200" s="828"/>
      <c r="BJ200" s="828"/>
      <c r="BK200" s="828"/>
      <c r="BL200" s="828"/>
      <c r="BM200" s="828"/>
      <c r="BN200" s="828"/>
      <c r="BO200" s="828"/>
      <c r="BP200" s="828"/>
      <c r="BQ200" s="828"/>
      <c r="BR200" s="828"/>
      <c r="BS200" s="828"/>
      <c r="BT200" s="828"/>
      <c r="BU200" s="828"/>
      <c r="BV200" s="829">
        <f>BV202</f>
        <v>168000</v>
      </c>
      <c r="BW200" s="829"/>
      <c r="BX200" s="829"/>
      <c r="BY200" s="829"/>
      <c r="BZ200" s="829"/>
      <c r="CA200" s="829"/>
      <c r="CB200" s="829"/>
      <c r="CC200" s="829"/>
      <c r="CD200" s="829"/>
      <c r="CE200" s="829">
        <f>CE202</f>
        <v>168000</v>
      </c>
      <c r="CF200" s="829"/>
      <c r="CG200" s="829"/>
      <c r="CH200" s="829"/>
      <c r="CI200" s="829"/>
      <c r="CJ200" s="829"/>
      <c r="CK200" s="829"/>
      <c r="CL200" s="829"/>
      <c r="CM200" s="829"/>
      <c r="CN200" s="839">
        <f>CN202</f>
        <v>168000</v>
      </c>
      <c r="CO200" s="840"/>
      <c r="CP200" s="840"/>
      <c r="CQ200" s="840"/>
      <c r="CR200" s="840"/>
      <c r="CS200" s="840"/>
      <c r="CT200" s="840"/>
      <c r="CU200" s="840"/>
      <c r="CV200" s="841"/>
    </row>
    <row r="201" spans="1:100" ht="12.75">
      <c r="A201" s="834" t="s">
        <v>380</v>
      </c>
      <c r="B201" s="834"/>
      <c r="C201" s="834"/>
      <c r="D201" s="834"/>
      <c r="E201" s="834"/>
      <c r="F201" s="834"/>
      <c r="G201" s="834"/>
      <c r="H201" s="834"/>
      <c r="I201" s="834"/>
      <c r="J201" s="834"/>
      <c r="K201" s="834"/>
      <c r="L201" s="834"/>
      <c r="M201" s="834"/>
      <c r="N201" s="834"/>
      <c r="O201" s="834"/>
      <c r="P201" s="834"/>
      <c r="Q201" s="834"/>
      <c r="R201" s="834"/>
      <c r="S201" s="834"/>
      <c r="T201" s="834"/>
      <c r="U201" s="834"/>
      <c r="V201" s="828"/>
      <c r="W201" s="828"/>
      <c r="X201" s="828"/>
      <c r="Y201" s="828"/>
      <c r="Z201" s="828"/>
      <c r="AA201" s="828" t="s">
        <v>417</v>
      </c>
      <c r="AB201" s="828"/>
      <c r="AC201" s="828"/>
      <c r="AD201" s="828"/>
      <c r="AE201" s="828"/>
      <c r="AF201" s="828"/>
      <c r="AG201" s="828"/>
      <c r="AH201" s="828"/>
      <c r="AI201" s="828"/>
      <c r="AJ201" s="828" t="s">
        <v>401</v>
      </c>
      <c r="AK201" s="828"/>
      <c r="AL201" s="828"/>
      <c r="AM201" s="828"/>
      <c r="AN201" s="828"/>
      <c r="AO201" s="828"/>
      <c r="AP201" s="828"/>
      <c r="AQ201" s="828"/>
      <c r="AR201" s="828"/>
      <c r="AS201" s="828" t="s">
        <v>775</v>
      </c>
      <c r="AT201" s="828"/>
      <c r="AU201" s="828"/>
      <c r="AV201" s="828"/>
      <c r="AW201" s="828"/>
      <c r="AX201" s="828"/>
      <c r="AY201" s="828"/>
      <c r="AZ201" s="828"/>
      <c r="BA201" s="828"/>
      <c r="BB201" s="828"/>
      <c r="BC201" s="828" t="s">
        <v>154</v>
      </c>
      <c r="BD201" s="828"/>
      <c r="BE201" s="828"/>
      <c r="BF201" s="828"/>
      <c r="BG201" s="828"/>
      <c r="BH201" s="828"/>
      <c r="BI201" s="828"/>
      <c r="BJ201" s="828"/>
      <c r="BK201" s="828"/>
      <c r="BL201" s="828"/>
      <c r="BM201" s="828"/>
      <c r="BN201" s="828"/>
      <c r="BO201" s="828"/>
      <c r="BP201" s="828"/>
      <c r="BQ201" s="828"/>
      <c r="BR201" s="828"/>
      <c r="BS201" s="828"/>
      <c r="BT201" s="828"/>
      <c r="BU201" s="828"/>
      <c r="BV201" s="829">
        <f>BV202</f>
        <v>168000</v>
      </c>
      <c r="BW201" s="829"/>
      <c r="BX201" s="829"/>
      <c r="BY201" s="829"/>
      <c r="BZ201" s="829"/>
      <c r="CA201" s="829"/>
      <c r="CB201" s="829"/>
      <c r="CC201" s="829"/>
      <c r="CD201" s="829"/>
      <c r="CE201" s="829">
        <f>CE202</f>
        <v>168000</v>
      </c>
      <c r="CF201" s="829"/>
      <c r="CG201" s="829"/>
      <c r="CH201" s="829"/>
      <c r="CI201" s="829"/>
      <c r="CJ201" s="829"/>
      <c r="CK201" s="829"/>
      <c r="CL201" s="829"/>
      <c r="CM201" s="829"/>
      <c r="CN201" s="839">
        <f>CN202</f>
        <v>168000</v>
      </c>
      <c r="CO201" s="840"/>
      <c r="CP201" s="840"/>
      <c r="CQ201" s="840"/>
      <c r="CR201" s="840"/>
      <c r="CS201" s="840"/>
      <c r="CT201" s="840"/>
      <c r="CU201" s="840"/>
      <c r="CV201" s="841"/>
    </row>
    <row r="202" spans="1:100" ht="12.75">
      <c r="A202" s="832" t="s">
        <v>375</v>
      </c>
      <c r="B202" s="832"/>
      <c r="C202" s="832"/>
      <c r="D202" s="832"/>
      <c r="E202" s="832"/>
      <c r="F202" s="832"/>
      <c r="G202" s="832"/>
      <c r="H202" s="832"/>
      <c r="I202" s="832"/>
      <c r="J202" s="832"/>
      <c r="K202" s="832"/>
      <c r="L202" s="832"/>
      <c r="M202" s="832"/>
      <c r="N202" s="832"/>
      <c r="O202" s="832"/>
      <c r="P202" s="832"/>
      <c r="Q202" s="832"/>
      <c r="R202" s="832"/>
      <c r="S202" s="832"/>
      <c r="T202" s="832"/>
      <c r="U202" s="832"/>
      <c r="V202" s="828"/>
      <c r="W202" s="828"/>
      <c r="X202" s="828"/>
      <c r="Y202" s="828"/>
      <c r="Z202" s="828"/>
      <c r="AA202" s="828" t="s">
        <v>417</v>
      </c>
      <c r="AB202" s="828"/>
      <c r="AC202" s="828"/>
      <c r="AD202" s="828"/>
      <c r="AE202" s="828"/>
      <c r="AF202" s="828"/>
      <c r="AG202" s="828"/>
      <c r="AH202" s="828"/>
      <c r="AI202" s="828"/>
      <c r="AJ202" s="828" t="s">
        <v>401</v>
      </c>
      <c r="AK202" s="828"/>
      <c r="AL202" s="828"/>
      <c r="AM202" s="828"/>
      <c r="AN202" s="828"/>
      <c r="AO202" s="828"/>
      <c r="AP202" s="828"/>
      <c r="AQ202" s="828"/>
      <c r="AR202" s="828"/>
      <c r="AS202" s="828" t="s">
        <v>775</v>
      </c>
      <c r="AT202" s="828"/>
      <c r="AU202" s="828"/>
      <c r="AV202" s="828"/>
      <c r="AW202" s="828"/>
      <c r="AX202" s="828"/>
      <c r="AY202" s="828"/>
      <c r="AZ202" s="828"/>
      <c r="BA202" s="828"/>
      <c r="BB202" s="828"/>
      <c r="BC202" s="828" t="s">
        <v>154</v>
      </c>
      <c r="BD202" s="828"/>
      <c r="BE202" s="828"/>
      <c r="BF202" s="828"/>
      <c r="BG202" s="828"/>
      <c r="BH202" s="828"/>
      <c r="BI202" s="828"/>
      <c r="BJ202" s="828"/>
      <c r="BK202" s="828"/>
      <c r="BL202" s="828" t="s">
        <v>376</v>
      </c>
      <c r="BM202" s="828"/>
      <c r="BN202" s="828"/>
      <c r="BO202" s="828"/>
      <c r="BP202" s="828"/>
      <c r="BQ202" s="828"/>
      <c r="BR202" s="828"/>
      <c r="BS202" s="828"/>
      <c r="BT202" s="828"/>
      <c r="BU202" s="828"/>
      <c r="BV202" s="829">
        <f>'0503'!G13</f>
        <v>168000</v>
      </c>
      <c r="BW202" s="829"/>
      <c r="BX202" s="829"/>
      <c r="BY202" s="829"/>
      <c r="BZ202" s="829"/>
      <c r="CA202" s="829"/>
      <c r="CB202" s="829"/>
      <c r="CC202" s="829"/>
      <c r="CD202" s="829"/>
      <c r="CE202" s="829">
        <f>BV202</f>
        <v>168000</v>
      </c>
      <c r="CF202" s="829"/>
      <c r="CG202" s="829"/>
      <c r="CH202" s="829"/>
      <c r="CI202" s="829"/>
      <c r="CJ202" s="829"/>
      <c r="CK202" s="829"/>
      <c r="CL202" s="829"/>
      <c r="CM202" s="829"/>
      <c r="CN202" s="839">
        <f>CE202</f>
        <v>168000</v>
      </c>
      <c r="CO202" s="840"/>
      <c r="CP202" s="840"/>
      <c r="CQ202" s="840"/>
      <c r="CR202" s="840"/>
      <c r="CS202" s="840"/>
      <c r="CT202" s="840"/>
      <c r="CU202" s="840"/>
      <c r="CV202" s="841"/>
    </row>
    <row r="203" spans="1:100" ht="12.75">
      <c r="A203" s="832" t="s">
        <v>146</v>
      </c>
      <c r="B203" s="832"/>
      <c r="C203" s="832"/>
      <c r="D203" s="832"/>
      <c r="E203" s="832"/>
      <c r="F203" s="832"/>
      <c r="G203" s="832"/>
      <c r="H203" s="832"/>
      <c r="I203" s="832"/>
      <c r="J203" s="832"/>
      <c r="K203" s="832"/>
      <c r="L203" s="832"/>
      <c r="M203" s="832"/>
      <c r="N203" s="832"/>
      <c r="O203" s="832"/>
      <c r="P203" s="832"/>
      <c r="Q203" s="832"/>
      <c r="R203" s="832"/>
      <c r="S203" s="832"/>
      <c r="T203" s="832"/>
      <c r="U203" s="832"/>
      <c r="V203" s="828"/>
      <c r="W203" s="828"/>
      <c r="X203" s="828"/>
      <c r="Y203" s="828"/>
      <c r="Z203" s="828"/>
      <c r="AA203" s="828" t="s">
        <v>417</v>
      </c>
      <c r="AB203" s="828"/>
      <c r="AC203" s="828"/>
      <c r="AD203" s="828"/>
      <c r="AE203" s="828"/>
      <c r="AF203" s="828"/>
      <c r="AG203" s="828"/>
      <c r="AH203" s="828"/>
      <c r="AI203" s="828"/>
      <c r="AJ203" s="828" t="s">
        <v>401</v>
      </c>
      <c r="AK203" s="828"/>
      <c r="AL203" s="828"/>
      <c r="AM203" s="828"/>
      <c r="AN203" s="828"/>
      <c r="AO203" s="828"/>
      <c r="AP203" s="828"/>
      <c r="AQ203" s="828"/>
      <c r="AR203" s="828"/>
      <c r="AS203" s="828" t="s">
        <v>490</v>
      </c>
      <c r="AT203" s="828"/>
      <c r="AU203" s="828"/>
      <c r="AV203" s="828"/>
      <c r="AW203" s="828"/>
      <c r="AX203" s="828"/>
      <c r="AY203" s="828"/>
      <c r="AZ203" s="828"/>
      <c r="BA203" s="828"/>
      <c r="BB203" s="828"/>
      <c r="BC203" s="828" t="s">
        <v>147</v>
      </c>
      <c r="BD203" s="828"/>
      <c r="BE203" s="828"/>
      <c r="BF203" s="828"/>
      <c r="BG203" s="828"/>
      <c r="BH203" s="828"/>
      <c r="BI203" s="828"/>
      <c r="BJ203" s="828"/>
      <c r="BK203" s="828"/>
      <c r="BL203" s="828"/>
      <c r="BM203" s="828"/>
      <c r="BN203" s="828"/>
      <c r="BO203" s="828"/>
      <c r="BP203" s="828"/>
      <c r="BQ203" s="828"/>
      <c r="BR203" s="828"/>
      <c r="BS203" s="828"/>
      <c r="BT203" s="828"/>
      <c r="BU203" s="828"/>
      <c r="BV203" s="829">
        <f>BV204</f>
        <v>276000.0032</v>
      </c>
      <c r="BW203" s="829"/>
      <c r="BX203" s="829"/>
      <c r="BY203" s="829"/>
      <c r="BZ203" s="829"/>
      <c r="CA203" s="829"/>
      <c r="CB203" s="829"/>
      <c r="CC203" s="829"/>
      <c r="CD203" s="829"/>
      <c r="CE203" s="829">
        <f>CE204</f>
        <v>276000.0032</v>
      </c>
      <c r="CF203" s="829"/>
      <c r="CG203" s="829"/>
      <c r="CH203" s="829"/>
      <c r="CI203" s="829"/>
      <c r="CJ203" s="829"/>
      <c r="CK203" s="829"/>
      <c r="CL203" s="829"/>
      <c r="CM203" s="829"/>
      <c r="CN203" s="842">
        <f>CN204</f>
        <v>276000.0032</v>
      </c>
      <c r="CO203" s="842"/>
      <c r="CP203" s="842"/>
      <c r="CQ203" s="842"/>
      <c r="CR203" s="842"/>
      <c r="CS203" s="842"/>
      <c r="CT203" s="842"/>
      <c r="CU203" s="842"/>
      <c r="CV203" s="842"/>
    </row>
    <row r="204" spans="1:100" ht="12.75">
      <c r="A204" s="834" t="s">
        <v>371</v>
      </c>
      <c r="B204" s="834"/>
      <c r="C204" s="834"/>
      <c r="D204" s="834"/>
      <c r="E204" s="834"/>
      <c r="F204" s="834"/>
      <c r="G204" s="834"/>
      <c r="H204" s="834"/>
      <c r="I204" s="834"/>
      <c r="J204" s="834"/>
      <c r="K204" s="834"/>
      <c r="L204" s="834"/>
      <c r="M204" s="834"/>
      <c r="N204" s="834"/>
      <c r="O204" s="834"/>
      <c r="P204" s="834"/>
      <c r="Q204" s="834"/>
      <c r="R204" s="834"/>
      <c r="S204" s="834"/>
      <c r="T204" s="834"/>
      <c r="U204" s="834"/>
      <c r="V204" s="828"/>
      <c r="W204" s="828"/>
      <c r="X204" s="828"/>
      <c r="Y204" s="828"/>
      <c r="Z204" s="828"/>
      <c r="AA204" s="828" t="s">
        <v>417</v>
      </c>
      <c r="AB204" s="828"/>
      <c r="AC204" s="828"/>
      <c r="AD204" s="828"/>
      <c r="AE204" s="828"/>
      <c r="AF204" s="828"/>
      <c r="AG204" s="828"/>
      <c r="AH204" s="828"/>
      <c r="AI204" s="828"/>
      <c r="AJ204" s="828" t="s">
        <v>401</v>
      </c>
      <c r="AK204" s="828"/>
      <c r="AL204" s="828"/>
      <c r="AM204" s="828"/>
      <c r="AN204" s="828"/>
      <c r="AO204" s="828"/>
      <c r="AP204" s="828"/>
      <c r="AQ204" s="828"/>
      <c r="AR204" s="828"/>
      <c r="AS204" s="828" t="s">
        <v>490</v>
      </c>
      <c r="AT204" s="828"/>
      <c r="AU204" s="828"/>
      <c r="AV204" s="828"/>
      <c r="AW204" s="828"/>
      <c r="AX204" s="828"/>
      <c r="AY204" s="828"/>
      <c r="AZ204" s="828"/>
      <c r="BA204" s="828"/>
      <c r="BB204" s="828"/>
      <c r="BC204" s="828" t="s">
        <v>372</v>
      </c>
      <c r="BD204" s="828"/>
      <c r="BE204" s="828"/>
      <c r="BF204" s="828"/>
      <c r="BG204" s="828"/>
      <c r="BH204" s="828"/>
      <c r="BI204" s="828"/>
      <c r="BJ204" s="828"/>
      <c r="BK204" s="828"/>
      <c r="BL204" s="828"/>
      <c r="BM204" s="828"/>
      <c r="BN204" s="828"/>
      <c r="BO204" s="828"/>
      <c r="BP204" s="828"/>
      <c r="BQ204" s="828"/>
      <c r="BR204" s="828"/>
      <c r="BS204" s="828"/>
      <c r="BT204" s="828"/>
      <c r="BU204" s="828"/>
      <c r="BV204" s="829">
        <f>BV205</f>
        <v>276000.0032</v>
      </c>
      <c r="BW204" s="829"/>
      <c r="BX204" s="829"/>
      <c r="BY204" s="829"/>
      <c r="BZ204" s="829"/>
      <c r="CA204" s="829"/>
      <c r="CB204" s="829"/>
      <c r="CC204" s="829"/>
      <c r="CD204" s="829"/>
      <c r="CE204" s="829">
        <f>CE205</f>
        <v>276000.0032</v>
      </c>
      <c r="CF204" s="829"/>
      <c r="CG204" s="829"/>
      <c r="CH204" s="829"/>
      <c r="CI204" s="829"/>
      <c r="CJ204" s="829"/>
      <c r="CK204" s="829"/>
      <c r="CL204" s="829"/>
      <c r="CM204" s="829"/>
      <c r="CN204" s="842">
        <f>CN205</f>
        <v>276000.0032</v>
      </c>
      <c r="CO204" s="842"/>
      <c r="CP204" s="842"/>
      <c r="CQ204" s="842"/>
      <c r="CR204" s="842"/>
      <c r="CS204" s="842"/>
      <c r="CT204" s="842"/>
      <c r="CU204" s="842"/>
      <c r="CV204" s="842"/>
    </row>
    <row r="205" spans="1:100" ht="12.75">
      <c r="A205" s="834" t="s">
        <v>749</v>
      </c>
      <c r="B205" s="834"/>
      <c r="C205" s="834"/>
      <c r="D205" s="834"/>
      <c r="E205" s="834"/>
      <c r="F205" s="834"/>
      <c r="G205" s="834"/>
      <c r="H205" s="834"/>
      <c r="I205" s="834"/>
      <c r="J205" s="834"/>
      <c r="K205" s="834"/>
      <c r="L205" s="834"/>
      <c r="M205" s="834"/>
      <c r="N205" s="834"/>
      <c r="O205" s="834"/>
      <c r="P205" s="834"/>
      <c r="Q205" s="834"/>
      <c r="R205" s="834"/>
      <c r="S205" s="834"/>
      <c r="T205" s="834"/>
      <c r="U205" s="834"/>
      <c r="V205" s="828"/>
      <c r="W205" s="828"/>
      <c r="X205" s="828"/>
      <c r="Y205" s="828"/>
      <c r="Z205" s="828"/>
      <c r="AA205" s="828" t="s">
        <v>417</v>
      </c>
      <c r="AB205" s="828"/>
      <c r="AC205" s="828"/>
      <c r="AD205" s="828"/>
      <c r="AE205" s="828"/>
      <c r="AF205" s="828"/>
      <c r="AG205" s="828"/>
      <c r="AH205" s="828"/>
      <c r="AI205" s="828"/>
      <c r="AJ205" s="828" t="s">
        <v>401</v>
      </c>
      <c r="AK205" s="828"/>
      <c r="AL205" s="828"/>
      <c r="AM205" s="828"/>
      <c r="AN205" s="828"/>
      <c r="AO205" s="828"/>
      <c r="AP205" s="828"/>
      <c r="AQ205" s="828"/>
      <c r="AR205" s="828"/>
      <c r="AS205" s="828" t="s">
        <v>490</v>
      </c>
      <c r="AT205" s="828"/>
      <c r="AU205" s="828"/>
      <c r="AV205" s="828"/>
      <c r="AW205" s="828"/>
      <c r="AX205" s="828"/>
      <c r="AY205" s="828"/>
      <c r="AZ205" s="828"/>
      <c r="BA205" s="828"/>
      <c r="BB205" s="828"/>
      <c r="BC205" s="828" t="s">
        <v>750</v>
      </c>
      <c r="BD205" s="828"/>
      <c r="BE205" s="828"/>
      <c r="BF205" s="828"/>
      <c r="BG205" s="828"/>
      <c r="BH205" s="828"/>
      <c r="BI205" s="828"/>
      <c r="BJ205" s="828"/>
      <c r="BK205" s="828"/>
      <c r="BL205" s="828"/>
      <c r="BM205" s="828"/>
      <c r="BN205" s="828"/>
      <c r="BO205" s="828"/>
      <c r="BP205" s="828"/>
      <c r="BQ205" s="828"/>
      <c r="BR205" s="828"/>
      <c r="BS205" s="828"/>
      <c r="BT205" s="828"/>
      <c r="BU205" s="828"/>
      <c r="BV205" s="829">
        <f>BV206</f>
        <v>276000.0032</v>
      </c>
      <c r="BW205" s="829"/>
      <c r="BX205" s="829"/>
      <c r="BY205" s="829"/>
      <c r="BZ205" s="829"/>
      <c r="CA205" s="829"/>
      <c r="CB205" s="829"/>
      <c r="CC205" s="829"/>
      <c r="CD205" s="829"/>
      <c r="CE205" s="829">
        <f>CE206</f>
        <v>276000.0032</v>
      </c>
      <c r="CF205" s="829"/>
      <c r="CG205" s="829"/>
      <c r="CH205" s="829"/>
      <c r="CI205" s="829"/>
      <c r="CJ205" s="829"/>
      <c r="CK205" s="829"/>
      <c r="CL205" s="829"/>
      <c r="CM205" s="829"/>
      <c r="CN205" s="842">
        <f>CN206</f>
        <v>276000.0032</v>
      </c>
      <c r="CO205" s="842"/>
      <c r="CP205" s="842"/>
      <c r="CQ205" s="842"/>
      <c r="CR205" s="842"/>
      <c r="CS205" s="842"/>
      <c r="CT205" s="842"/>
      <c r="CU205" s="842"/>
      <c r="CV205" s="842"/>
    </row>
    <row r="206" spans="1:100" ht="12.75">
      <c r="A206" s="832" t="s">
        <v>424</v>
      </c>
      <c r="B206" s="832"/>
      <c r="C206" s="832"/>
      <c r="D206" s="832"/>
      <c r="E206" s="832"/>
      <c r="F206" s="832"/>
      <c r="G206" s="832"/>
      <c r="H206" s="832"/>
      <c r="I206" s="832"/>
      <c r="J206" s="832"/>
      <c r="K206" s="832"/>
      <c r="L206" s="832"/>
      <c r="M206" s="832"/>
      <c r="N206" s="832"/>
      <c r="O206" s="832"/>
      <c r="P206" s="832"/>
      <c r="Q206" s="832"/>
      <c r="R206" s="832"/>
      <c r="S206" s="832"/>
      <c r="T206" s="832"/>
      <c r="U206" s="832"/>
      <c r="V206" s="828"/>
      <c r="W206" s="828"/>
      <c r="X206" s="828"/>
      <c r="Y206" s="828"/>
      <c r="Z206" s="828"/>
      <c r="AA206" s="828" t="s">
        <v>417</v>
      </c>
      <c r="AB206" s="828"/>
      <c r="AC206" s="828"/>
      <c r="AD206" s="828"/>
      <c r="AE206" s="828"/>
      <c r="AF206" s="828"/>
      <c r="AG206" s="828"/>
      <c r="AH206" s="828"/>
      <c r="AI206" s="828"/>
      <c r="AJ206" s="828" t="s">
        <v>401</v>
      </c>
      <c r="AK206" s="828"/>
      <c r="AL206" s="828"/>
      <c r="AM206" s="828"/>
      <c r="AN206" s="828"/>
      <c r="AO206" s="828"/>
      <c r="AP206" s="828"/>
      <c r="AQ206" s="828"/>
      <c r="AR206" s="828"/>
      <c r="AS206" s="828" t="s">
        <v>490</v>
      </c>
      <c r="AT206" s="828"/>
      <c r="AU206" s="828"/>
      <c r="AV206" s="828"/>
      <c r="AW206" s="828"/>
      <c r="AX206" s="828"/>
      <c r="AY206" s="828"/>
      <c r="AZ206" s="828"/>
      <c r="BA206" s="828"/>
      <c r="BB206" s="828"/>
      <c r="BC206" s="828" t="s">
        <v>750</v>
      </c>
      <c r="BD206" s="828"/>
      <c r="BE206" s="828"/>
      <c r="BF206" s="828"/>
      <c r="BG206" s="828"/>
      <c r="BH206" s="828"/>
      <c r="BI206" s="828"/>
      <c r="BJ206" s="828"/>
      <c r="BK206" s="828"/>
      <c r="BL206" s="828" t="s">
        <v>381</v>
      </c>
      <c r="BM206" s="828"/>
      <c r="BN206" s="828"/>
      <c r="BO206" s="828"/>
      <c r="BP206" s="828"/>
      <c r="BQ206" s="828"/>
      <c r="BR206" s="828"/>
      <c r="BS206" s="828"/>
      <c r="BT206" s="828"/>
      <c r="BU206" s="828"/>
      <c r="BV206" s="829">
        <f>'0503'!G114</f>
        <v>276000.0032</v>
      </c>
      <c r="BW206" s="829"/>
      <c r="BX206" s="829"/>
      <c r="BY206" s="829"/>
      <c r="BZ206" s="829"/>
      <c r="CA206" s="829"/>
      <c r="CB206" s="829"/>
      <c r="CC206" s="829"/>
      <c r="CD206" s="829"/>
      <c r="CE206" s="829">
        <f>BV206</f>
        <v>276000.0032</v>
      </c>
      <c r="CF206" s="829"/>
      <c r="CG206" s="829"/>
      <c r="CH206" s="829"/>
      <c r="CI206" s="829"/>
      <c r="CJ206" s="829"/>
      <c r="CK206" s="829"/>
      <c r="CL206" s="829"/>
      <c r="CM206" s="829"/>
      <c r="CN206" s="839">
        <f>CE206</f>
        <v>276000.0032</v>
      </c>
      <c r="CO206" s="840"/>
      <c r="CP206" s="840"/>
      <c r="CQ206" s="840"/>
      <c r="CR206" s="840"/>
      <c r="CS206" s="840"/>
      <c r="CT206" s="840"/>
      <c r="CU206" s="840"/>
      <c r="CV206" s="841"/>
    </row>
    <row r="207" spans="1:100" ht="13.5" customHeight="1" hidden="1">
      <c r="A207" s="832" t="s">
        <v>425</v>
      </c>
      <c r="B207" s="832"/>
      <c r="C207" s="832"/>
      <c r="D207" s="832"/>
      <c r="E207" s="832"/>
      <c r="F207" s="832"/>
      <c r="G207" s="832"/>
      <c r="H207" s="832"/>
      <c r="I207" s="832"/>
      <c r="J207" s="832"/>
      <c r="K207" s="832"/>
      <c r="L207" s="832"/>
      <c r="M207" s="832"/>
      <c r="N207" s="832"/>
      <c r="O207" s="832"/>
      <c r="P207" s="832"/>
      <c r="Q207" s="832"/>
      <c r="R207" s="832"/>
      <c r="S207" s="832"/>
      <c r="T207" s="832"/>
      <c r="U207" s="832"/>
      <c r="V207" s="828"/>
      <c r="W207" s="828"/>
      <c r="X207" s="828"/>
      <c r="Y207" s="828"/>
      <c r="Z207" s="828"/>
      <c r="AA207" s="828" t="s">
        <v>417</v>
      </c>
      <c r="AB207" s="828"/>
      <c r="AC207" s="828"/>
      <c r="AD207" s="828"/>
      <c r="AE207" s="828"/>
      <c r="AF207" s="828"/>
      <c r="AG207" s="828"/>
      <c r="AH207" s="828"/>
      <c r="AI207" s="828"/>
      <c r="AJ207" s="828" t="s">
        <v>401</v>
      </c>
      <c r="AK207" s="828"/>
      <c r="AL207" s="828"/>
      <c r="AM207" s="828"/>
      <c r="AN207" s="828"/>
      <c r="AO207" s="828"/>
      <c r="AP207" s="828"/>
      <c r="AQ207" s="828"/>
      <c r="AR207" s="828"/>
      <c r="AS207" s="828" t="s">
        <v>491</v>
      </c>
      <c r="AT207" s="828"/>
      <c r="AU207" s="828"/>
      <c r="AV207" s="828"/>
      <c r="AW207" s="828"/>
      <c r="AX207" s="828"/>
      <c r="AY207" s="828"/>
      <c r="AZ207" s="828"/>
      <c r="BA207" s="828"/>
      <c r="BB207" s="828"/>
      <c r="BC207" s="828"/>
      <c r="BD207" s="828"/>
      <c r="BE207" s="828"/>
      <c r="BF207" s="828"/>
      <c r="BG207" s="828"/>
      <c r="BH207" s="828"/>
      <c r="BI207" s="828"/>
      <c r="BJ207" s="828"/>
      <c r="BK207" s="828"/>
      <c r="BL207" s="828"/>
      <c r="BM207" s="828"/>
      <c r="BN207" s="828"/>
      <c r="BO207" s="828"/>
      <c r="BP207" s="828"/>
      <c r="BQ207" s="828"/>
      <c r="BR207" s="828"/>
      <c r="BS207" s="828"/>
      <c r="BT207" s="828"/>
      <c r="BU207" s="828"/>
      <c r="BV207" s="829">
        <f>BV210</f>
        <v>0</v>
      </c>
      <c r="BW207" s="829"/>
      <c r="BX207" s="829"/>
      <c r="BY207" s="829"/>
      <c r="BZ207" s="829"/>
      <c r="CA207" s="829"/>
      <c r="CB207" s="829"/>
      <c r="CC207" s="829"/>
      <c r="CD207" s="829"/>
      <c r="CE207" s="829"/>
      <c r="CF207" s="829"/>
      <c r="CG207" s="829"/>
      <c r="CH207" s="829"/>
      <c r="CI207" s="829"/>
      <c r="CJ207" s="829"/>
      <c r="CK207" s="829"/>
      <c r="CL207" s="829"/>
      <c r="CM207" s="829"/>
      <c r="CN207" s="839"/>
      <c r="CO207" s="840"/>
      <c r="CP207" s="840"/>
      <c r="CQ207" s="840"/>
      <c r="CR207" s="840"/>
      <c r="CS207" s="840"/>
      <c r="CT207" s="840"/>
      <c r="CU207" s="840"/>
      <c r="CV207" s="841"/>
    </row>
    <row r="208" spans="1:100" ht="13.5" customHeight="1" hidden="1">
      <c r="A208" s="834" t="s">
        <v>146</v>
      </c>
      <c r="B208" s="834"/>
      <c r="C208" s="834"/>
      <c r="D208" s="834"/>
      <c r="E208" s="834"/>
      <c r="F208" s="834"/>
      <c r="G208" s="834"/>
      <c r="H208" s="834"/>
      <c r="I208" s="834"/>
      <c r="J208" s="834"/>
      <c r="K208" s="834"/>
      <c r="L208" s="834"/>
      <c r="M208" s="834"/>
      <c r="N208" s="834"/>
      <c r="O208" s="834"/>
      <c r="P208" s="834"/>
      <c r="Q208" s="834"/>
      <c r="R208" s="834"/>
      <c r="S208" s="834"/>
      <c r="T208" s="834"/>
      <c r="U208" s="834"/>
      <c r="V208" s="828"/>
      <c r="W208" s="828"/>
      <c r="X208" s="828"/>
      <c r="Y208" s="828"/>
      <c r="Z208" s="828"/>
      <c r="AA208" s="828" t="s">
        <v>417</v>
      </c>
      <c r="AB208" s="828"/>
      <c r="AC208" s="828"/>
      <c r="AD208" s="828"/>
      <c r="AE208" s="828"/>
      <c r="AF208" s="828"/>
      <c r="AG208" s="828"/>
      <c r="AH208" s="828"/>
      <c r="AI208" s="828"/>
      <c r="AJ208" s="828" t="s">
        <v>401</v>
      </c>
      <c r="AK208" s="828"/>
      <c r="AL208" s="828"/>
      <c r="AM208" s="828"/>
      <c r="AN208" s="828"/>
      <c r="AO208" s="828"/>
      <c r="AP208" s="828"/>
      <c r="AQ208" s="828"/>
      <c r="AR208" s="828"/>
      <c r="AS208" s="828" t="s">
        <v>491</v>
      </c>
      <c r="AT208" s="828"/>
      <c r="AU208" s="828"/>
      <c r="AV208" s="828"/>
      <c r="AW208" s="828"/>
      <c r="AX208" s="828"/>
      <c r="AY208" s="828"/>
      <c r="AZ208" s="828"/>
      <c r="BA208" s="828"/>
      <c r="BB208" s="828"/>
      <c r="BC208" s="828" t="s">
        <v>147</v>
      </c>
      <c r="BD208" s="828"/>
      <c r="BE208" s="828"/>
      <c r="BF208" s="828"/>
      <c r="BG208" s="828"/>
      <c r="BH208" s="828"/>
      <c r="BI208" s="828"/>
      <c r="BJ208" s="828"/>
      <c r="BK208" s="828"/>
      <c r="BL208" s="828"/>
      <c r="BM208" s="828"/>
      <c r="BN208" s="828"/>
      <c r="BO208" s="828"/>
      <c r="BP208" s="828"/>
      <c r="BQ208" s="828"/>
      <c r="BR208" s="828"/>
      <c r="BS208" s="828"/>
      <c r="BT208" s="828"/>
      <c r="BU208" s="828"/>
      <c r="BV208" s="829">
        <f>BV209</f>
        <v>0</v>
      </c>
      <c r="BW208" s="829"/>
      <c r="BX208" s="829"/>
      <c r="BY208" s="829"/>
      <c r="BZ208" s="829"/>
      <c r="CA208" s="829"/>
      <c r="CB208" s="829"/>
      <c r="CC208" s="829"/>
      <c r="CD208" s="829"/>
      <c r="CE208" s="829"/>
      <c r="CF208" s="829"/>
      <c r="CG208" s="829"/>
      <c r="CH208" s="829"/>
      <c r="CI208" s="829"/>
      <c r="CJ208" s="829"/>
      <c r="CK208" s="829"/>
      <c r="CL208" s="829"/>
      <c r="CM208" s="829"/>
      <c r="CN208" s="839"/>
      <c r="CO208" s="840"/>
      <c r="CP208" s="840"/>
      <c r="CQ208" s="840"/>
      <c r="CR208" s="840"/>
      <c r="CS208" s="840"/>
      <c r="CT208" s="840"/>
      <c r="CU208" s="840"/>
      <c r="CV208" s="841"/>
    </row>
    <row r="209" spans="1:100" ht="13.5" customHeight="1" hidden="1">
      <c r="A209" s="834" t="s">
        <v>371</v>
      </c>
      <c r="B209" s="834"/>
      <c r="C209" s="834"/>
      <c r="D209" s="834"/>
      <c r="E209" s="834"/>
      <c r="F209" s="834"/>
      <c r="G209" s="834"/>
      <c r="H209" s="834"/>
      <c r="I209" s="834"/>
      <c r="J209" s="834"/>
      <c r="K209" s="834"/>
      <c r="L209" s="834"/>
      <c r="M209" s="834"/>
      <c r="N209" s="834"/>
      <c r="O209" s="834"/>
      <c r="P209" s="834"/>
      <c r="Q209" s="834"/>
      <c r="R209" s="834"/>
      <c r="S209" s="834"/>
      <c r="T209" s="834"/>
      <c r="U209" s="834"/>
      <c r="V209" s="828"/>
      <c r="W209" s="828"/>
      <c r="X209" s="828"/>
      <c r="Y209" s="828"/>
      <c r="Z209" s="828"/>
      <c r="AA209" s="828" t="s">
        <v>417</v>
      </c>
      <c r="AB209" s="828"/>
      <c r="AC209" s="828"/>
      <c r="AD209" s="828"/>
      <c r="AE209" s="828"/>
      <c r="AF209" s="828"/>
      <c r="AG209" s="828"/>
      <c r="AH209" s="828"/>
      <c r="AI209" s="828"/>
      <c r="AJ209" s="828" t="s">
        <v>401</v>
      </c>
      <c r="AK209" s="828"/>
      <c r="AL209" s="828"/>
      <c r="AM209" s="828"/>
      <c r="AN209" s="828"/>
      <c r="AO209" s="828"/>
      <c r="AP209" s="828"/>
      <c r="AQ209" s="828"/>
      <c r="AR209" s="828"/>
      <c r="AS209" s="828" t="s">
        <v>491</v>
      </c>
      <c r="AT209" s="828"/>
      <c r="AU209" s="828"/>
      <c r="AV209" s="828"/>
      <c r="AW209" s="828"/>
      <c r="AX209" s="828"/>
      <c r="AY209" s="828"/>
      <c r="AZ209" s="828"/>
      <c r="BA209" s="828"/>
      <c r="BB209" s="828"/>
      <c r="BC209" s="828" t="s">
        <v>372</v>
      </c>
      <c r="BD209" s="828"/>
      <c r="BE209" s="828"/>
      <c r="BF209" s="828"/>
      <c r="BG209" s="828"/>
      <c r="BH209" s="828"/>
      <c r="BI209" s="828"/>
      <c r="BJ209" s="828"/>
      <c r="BK209" s="828"/>
      <c r="BL209" s="828"/>
      <c r="BM209" s="828"/>
      <c r="BN209" s="828"/>
      <c r="BO209" s="828"/>
      <c r="BP209" s="828"/>
      <c r="BQ209" s="828"/>
      <c r="BR209" s="828"/>
      <c r="BS209" s="828"/>
      <c r="BT209" s="828"/>
      <c r="BU209" s="828"/>
      <c r="BV209" s="829">
        <f>BV210</f>
        <v>0</v>
      </c>
      <c r="BW209" s="829"/>
      <c r="BX209" s="829"/>
      <c r="BY209" s="829"/>
      <c r="BZ209" s="829"/>
      <c r="CA209" s="829"/>
      <c r="CB209" s="829"/>
      <c r="CC209" s="829"/>
      <c r="CD209" s="829"/>
      <c r="CE209" s="829"/>
      <c r="CF209" s="829"/>
      <c r="CG209" s="829"/>
      <c r="CH209" s="829"/>
      <c r="CI209" s="829"/>
      <c r="CJ209" s="829"/>
      <c r="CK209" s="829"/>
      <c r="CL209" s="829"/>
      <c r="CM209" s="829"/>
      <c r="CN209" s="839"/>
      <c r="CO209" s="840"/>
      <c r="CP209" s="840"/>
      <c r="CQ209" s="840"/>
      <c r="CR209" s="840"/>
      <c r="CS209" s="840"/>
      <c r="CT209" s="840"/>
      <c r="CU209" s="840"/>
      <c r="CV209" s="841"/>
    </row>
    <row r="210" spans="1:100" ht="13.5" customHeight="1" hidden="1">
      <c r="A210" s="834" t="s">
        <v>380</v>
      </c>
      <c r="B210" s="834"/>
      <c r="C210" s="834"/>
      <c r="D210" s="834"/>
      <c r="E210" s="834"/>
      <c r="F210" s="834"/>
      <c r="G210" s="834"/>
      <c r="H210" s="834"/>
      <c r="I210" s="834"/>
      <c r="J210" s="834"/>
      <c r="K210" s="834"/>
      <c r="L210" s="834"/>
      <c r="M210" s="834"/>
      <c r="N210" s="834"/>
      <c r="O210" s="834"/>
      <c r="P210" s="834"/>
      <c r="Q210" s="834"/>
      <c r="R210" s="834"/>
      <c r="S210" s="834"/>
      <c r="T210" s="834"/>
      <c r="U210" s="834"/>
      <c r="V210" s="828"/>
      <c r="W210" s="828"/>
      <c r="X210" s="828"/>
      <c r="Y210" s="828"/>
      <c r="Z210" s="828"/>
      <c r="AA210" s="828" t="s">
        <v>417</v>
      </c>
      <c r="AB210" s="828"/>
      <c r="AC210" s="828"/>
      <c r="AD210" s="828"/>
      <c r="AE210" s="828"/>
      <c r="AF210" s="828"/>
      <c r="AG210" s="828"/>
      <c r="AH210" s="828"/>
      <c r="AI210" s="828"/>
      <c r="AJ210" s="828" t="s">
        <v>401</v>
      </c>
      <c r="AK210" s="828"/>
      <c r="AL210" s="828"/>
      <c r="AM210" s="828"/>
      <c r="AN210" s="828"/>
      <c r="AO210" s="828"/>
      <c r="AP210" s="828"/>
      <c r="AQ210" s="828"/>
      <c r="AR210" s="828"/>
      <c r="AS210" s="828" t="s">
        <v>491</v>
      </c>
      <c r="AT210" s="828"/>
      <c r="AU210" s="828"/>
      <c r="AV210" s="828"/>
      <c r="AW210" s="828"/>
      <c r="AX210" s="828"/>
      <c r="AY210" s="828"/>
      <c r="AZ210" s="828"/>
      <c r="BA210" s="828"/>
      <c r="BB210" s="828"/>
      <c r="BC210" s="828" t="s">
        <v>154</v>
      </c>
      <c r="BD210" s="828"/>
      <c r="BE210" s="828"/>
      <c r="BF210" s="828"/>
      <c r="BG210" s="828"/>
      <c r="BH210" s="828"/>
      <c r="BI210" s="828"/>
      <c r="BJ210" s="828"/>
      <c r="BK210" s="828"/>
      <c r="BL210" s="828"/>
      <c r="BM210" s="828"/>
      <c r="BN210" s="828"/>
      <c r="BO210" s="828"/>
      <c r="BP210" s="828"/>
      <c r="BQ210" s="828"/>
      <c r="BR210" s="828"/>
      <c r="BS210" s="828"/>
      <c r="BT210" s="828"/>
      <c r="BU210" s="828"/>
      <c r="BV210" s="829">
        <f>BV211</f>
        <v>0</v>
      </c>
      <c r="BW210" s="829"/>
      <c r="BX210" s="829"/>
      <c r="BY210" s="829"/>
      <c r="BZ210" s="829"/>
      <c r="CA210" s="829"/>
      <c r="CB210" s="829"/>
      <c r="CC210" s="829"/>
      <c r="CD210" s="829"/>
      <c r="CE210" s="829"/>
      <c r="CF210" s="829"/>
      <c r="CG210" s="829"/>
      <c r="CH210" s="829"/>
      <c r="CI210" s="829"/>
      <c r="CJ210" s="829"/>
      <c r="CK210" s="829"/>
      <c r="CL210" s="829"/>
      <c r="CM210" s="829"/>
      <c r="CN210" s="839"/>
      <c r="CO210" s="840"/>
      <c r="CP210" s="840"/>
      <c r="CQ210" s="840"/>
      <c r="CR210" s="840"/>
      <c r="CS210" s="840"/>
      <c r="CT210" s="840"/>
      <c r="CU210" s="840"/>
      <c r="CV210" s="841"/>
    </row>
    <row r="211" spans="1:100" ht="13.5" customHeight="1" hidden="1">
      <c r="A211" s="832" t="s">
        <v>375</v>
      </c>
      <c r="B211" s="832"/>
      <c r="C211" s="832"/>
      <c r="D211" s="832"/>
      <c r="E211" s="832"/>
      <c r="F211" s="832"/>
      <c r="G211" s="832"/>
      <c r="H211" s="832"/>
      <c r="I211" s="832"/>
      <c r="J211" s="832"/>
      <c r="K211" s="832"/>
      <c r="L211" s="832"/>
      <c r="M211" s="832"/>
      <c r="N211" s="832"/>
      <c r="O211" s="832"/>
      <c r="P211" s="832"/>
      <c r="Q211" s="832"/>
      <c r="R211" s="832"/>
      <c r="S211" s="832"/>
      <c r="T211" s="832"/>
      <c r="U211" s="832"/>
      <c r="V211" s="828"/>
      <c r="W211" s="828"/>
      <c r="X211" s="828"/>
      <c r="Y211" s="828"/>
      <c r="Z211" s="828"/>
      <c r="AA211" s="828" t="s">
        <v>417</v>
      </c>
      <c r="AB211" s="828"/>
      <c r="AC211" s="828"/>
      <c r="AD211" s="828"/>
      <c r="AE211" s="828"/>
      <c r="AF211" s="828"/>
      <c r="AG211" s="828"/>
      <c r="AH211" s="828"/>
      <c r="AI211" s="828"/>
      <c r="AJ211" s="828" t="s">
        <v>401</v>
      </c>
      <c r="AK211" s="828"/>
      <c r="AL211" s="828"/>
      <c r="AM211" s="828"/>
      <c r="AN211" s="828"/>
      <c r="AO211" s="828"/>
      <c r="AP211" s="828"/>
      <c r="AQ211" s="828"/>
      <c r="AR211" s="828"/>
      <c r="AS211" s="828" t="s">
        <v>491</v>
      </c>
      <c r="AT211" s="828"/>
      <c r="AU211" s="828"/>
      <c r="AV211" s="828"/>
      <c r="AW211" s="828"/>
      <c r="AX211" s="828"/>
      <c r="AY211" s="828"/>
      <c r="AZ211" s="828"/>
      <c r="BA211" s="828"/>
      <c r="BB211" s="828"/>
      <c r="BC211" s="828" t="s">
        <v>154</v>
      </c>
      <c r="BD211" s="828"/>
      <c r="BE211" s="828"/>
      <c r="BF211" s="828"/>
      <c r="BG211" s="828"/>
      <c r="BH211" s="828"/>
      <c r="BI211" s="828"/>
      <c r="BJ211" s="828"/>
      <c r="BK211" s="828"/>
      <c r="BL211" s="828" t="s">
        <v>376</v>
      </c>
      <c r="BM211" s="828"/>
      <c r="BN211" s="828"/>
      <c r="BO211" s="828"/>
      <c r="BP211" s="828"/>
      <c r="BQ211" s="828"/>
      <c r="BR211" s="828"/>
      <c r="BS211" s="828"/>
      <c r="BT211" s="828"/>
      <c r="BU211" s="828"/>
      <c r="BV211" s="829">
        <f>'0503'!G208</f>
        <v>0</v>
      </c>
      <c r="BW211" s="829"/>
      <c r="BX211" s="829"/>
      <c r="BY211" s="829"/>
      <c r="BZ211" s="829"/>
      <c r="CA211" s="829"/>
      <c r="CB211" s="829"/>
      <c r="CC211" s="829"/>
      <c r="CD211" s="829"/>
      <c r="CE211" s="829"/>
      <c r="CF211" s="829"/>
      <c r="CG211" s="829"/>
      <c r="CH211" s="829"/>
      <c r="CI211" s="829"/>
      <c r="CJ211" s="829"/>
      <c r="CK211" s="829"/>
      <c r="CL211" s="829"/>
      <c r="CM211" s="829"/>
      <c r="CN211" s="839"/>
      <c r="CO211" s="840"/>
      <c r="CP211" s="840"/>
      <c r="CQ211" s="840"/>
      <c r="CR211" s="840"/>
      <c r="CS211" s="840"/>
      <c r="CT211" s="840"/>
      <c r="CU211" s="840"/>
      <c r="CV211" s="841"/>
    </row>
    <row r="212" spans="1:100" ht="12.75">
      <c r="A212" s="834" t="s">
        <v>426</v>
      </c>
      <c r="B212" s="834"/>
      <c r="C212" s="834"/>
      <c r="D212" s="834"/>
      <c r="E212" s="834"/>
      <c r="F212" s="834"/>
      <c r="G212" s="834"/>
      <c r="H212" s="834"/>
      <c r="I212" s="834"/>
      <c r="J212" s="834"/>
      <c r="K212" s="834"/>
      <c r="L212" s="834"/>
      <c r="M212" s="834"/>
      <c r="N212" s="834"/>
      <c r="O212" s="834"/>
      <c r="P212" s="834"/>
      <c r="Q212" s="834"/>
      <c r="R212" s="834"/>
      <c r="S212" s="834"/>
      <c r="T212" s="834"/>
      <c r="U212" s="834"/>
      <c r="V212" s="828"/>
      <c r="W212" s="828"/>
      <c r="X212" s="828"/>
      <c r="Y212" s="828"/>
      <c r="Z212" s="828"/>
      <c r="AA212" s="828" t="s">
        <v>417</v>
      </c>
      <c r="AB212" s="828"/>
      <c r="AC212" s="828"/>
      <c r="AD212" s="828"/>
      <c r="AE212" s="828"/>
      <c r="AF212" s="828"/>
      <c r="AG212" s="828"/>
      <c r="AH212" s="828"/>
      <c r="AI212" s="828"/>
      <c r="AJ212" s="828" t="s">
        <v>401</v>
      </c>
      <c r="AK212" s="828"/>
      <c r="AL212" s="828"/>
      <c r="AM212" s="828"/>
      <c r="AN212" s="828"/>
      <c r="AO212" s="828"/>
      <c r="AP212" s="828"/>
      <c r="AQ212" s="828"/>
      <c r="AR212" s="828"/>
      <c r="AS212" s="828" t="s">
        <v>492</v>
      </c>
      <c r="AT212" s="828"/>
      <c r="AU212" s="828"/>
      <c r="AV212" s="828"/>
      <c r="AW212" s="828"/>
      <c r="AX212" s="828"/>
      <c r="AY212" s="828"/>
      <c r="AZ212" s="828"/>
      <c r="BA212" s="828"/>
      <c r="BB212" s="828"/>
      <c r="BC212" s="828"/>
      <c r="BD212" s="828"/>
      <c r="BE212" s="828"/>
      <c r="BF212" s="828"/>
      <c r="BG212" s="828"/>
      <c r="BH212" s="828"/>
      <c r="BI212" s="828"/>
      <c r="BJ212" s="828"/>
      <c r="BK212" s="828"/>
      <c r="BL212" s="828"/>
      <c r="BM212" s="828"/>
      <c r="BN212" s="828"/>
      <c r="BO212" s="828"/>
      <c r="BP212" s="828"/>
      <c r="BQ212" s="828"/>
      <c r="BR212" s="828"/>
      <c r="BS212" s="828"/>
      <c r="BT212" s="828"/>
      <c r="BU212" s="828"/>
      <c r="BV212" s="829">
        <f>BV213+BV218</f>
        <v>228100</v>
      </c>
      <c r="BW212" s="829"/>
      <c r="BX212" s="829"/>
      <c r="BY212" s="829"/>
      <c r="BZ212" s="829"/>
      <c r="CA212" s="829"/>
      <c r="CB212" s="829"/>
      <c r="CC212" s="829"/>
      <c r="CD212" s="829"/>
      <c r="CE212" s="829">
        <f>CE213+CE218</f>
        <v>228100</v>
      </c>
      <c r="CF212" s="829"/>
      <c r="CG212" s="829"/>
      <c r="CH212" s="829"/>
      <c r="CI212" s="829"/>
      <c r="CJ212" s="829"/>
      <c r="CK212" s="829"/>
      <c r="CL212" s="829"/>
      <c r="CM212" s="829"/>
      <c r="CN212" s="842">
        <f>CN213+CN218</f>
        <v>228100</v>
      </c>
      <c r="CO212" s="842"/>
      <c r="CP212" s="842"/>
      <c r="CQ212" s="842"/>
      <c r="CR212" s="842"/>
      <c r="CS212" s="842"/>
      <c r="CT212" s="842"/>
      <c r="CU212" s="842"/>
      <c r="CV212" s="842"/>
    </row>
    <row r="213" spans="1:100" ht="12.75">
      <c r="A213" s="834" t="s">
        <v>146</v>
      </c>
      <c r="B213" s="834"/>
      <c r="C213" s="834"/>
      <c r="D213" s="834"/>
      <c r="E213" s="834"/>
      <c r="F213" s="834"/>
      <c r="G213" s="834"/>
      <c r="H213" s="834"/>
      <c r="I213" s="834"/>
      <c r="J213" s="834"/>
      <c r="K213" s="834"/>
      <c r="L213" s="834"/>
      <c r="M213" s="834"/>
      <c r="N213" s="834"/>
      <c r="O213" s="834"/>
      <c r="P213" s="834"/>
      <c r="Q213" s="834"/>
      <c r="R213" s="834"/>
      <c r="S213" s="834"/>
      <c r="T213" s="834"/>
      <c r="U213" s="834"/>
      <c r="V213" s="828"/>
      <c r="W213" s="828"/>
      <c r="X213" s="828"/>
      <c r="Y213" s="828"/>
      <c r="Z213" s="828"/>
      <c r="AA213" s="828" t="s">
        <v>417</v>
      </c>
      <c r="AB213" s="828"/>
      <c r="AC213" s="828"/>
      <c r="AD213" s="828"/>
      <c r="AE213" s="828"/>
      <c r="AF213" s="828"/>
      <c r="AG213" s="828"/>
      <c r="AH213" s="828"/>
      <c r="AI213" s="828"/>
      <c r="AJ213" s="828" t="s">
        <v>401</v>
      </c>
      <c r="AK213" s="828"/>
      <c r="AL213" s="828"/>
      <c r="AM213" s="828"/>
      <c r="AN213" s="828"/>
      <c r="AO213" s="828"/>
      <c r="AP213" s="828"/>
      <c r="AQ213" s="828"/>
      <c r="AR213" s="828"/>
      <c r="AS213" s="828" t="s">
        <v>492</v>
      </c>
      <c r="AT213" s="828"/>
      <c r="AU213" s="828"/>
      <c r="AV213" s="828"/>
      <c r="AW213" s="828"/>
      <c r="AX213" s="828"/>
      <c r="AY213" s="828"/>
      <c r="AZ213" s="828"/>
      <c r="BA213" s="828"/>
      <c r="BB213" s="828"/>
      <c r="BC213" s="828" t="s">
        <v>147</v>
      </c>
      <c r="BD213" s="828"/>
      <c r="BE213" s="828"/>
      <c r="BF213" s="828"/>
      <c r="BG213" s="828"/>
      <c r="BH213" s="828"/>
      <c r="BI213" s="828"/>
      <c r="BJ213" s="828"/>
      <c r="BK213" s="828"/>
      <c r="BL213" s="828"/>
      <c r="BM213" s="828"/>
      <c r="BN213" s="828"/>
      <c r="BO213" s="828"/>
      <c r="BP213" s="828"/>
      <c r="BQ213" s="828"/>
      <c r="BR213" s="828"/>
      <c r="BS213" s="828"/>
      <c r="BT213" s="828"/>
      <c r="BU213" s="828"/>
      <c r="BV213" s="829">
        <f>BV214</f>
        <v>228100</v>
      </c>
      <c r="BW213" s="829"/>
      <c r="BX213" s="829"/>
      <c r="BY213" s="829"/>
      <c r="BZ213" s="829"/>
      <c r="CA213" s="829"/>
      <c r="CB213" s="829"/>
      <c r="CC213" s="829"/>
      <c r="CD213" s="829"/>
      <c r="CE213" s="829">
        <f>CE214</f>
        <v>228100</v>
      </c>
      <c r="CF213" s="829"/>
      <c r="CG213" s="829"/>
      <c r="CH213" s="829"/>
      <c r="CI213" s="829"/>
      <c r="CJ213" s="829"/>
      <c r="CK213" s="829"/>
      <c r="CL213" s="829"/>
      <c r="CM213" s="829"/>
      <c r="CN213" s="842">
        <f>CN214</f>
        <v>228100</v>
      </c>
      <c r="CO213" s="842"/>
      <c r="CP213" s="842"/>
      <c r="CQ213" s="842"/>
      <c r="CR213" s="842"/>
      <c r="CS213" s="842"/>
      <c r="CT213" s="842"/>
      <c r="CU213" s="842"/>
      <c r="CV213" s="842"/>
    </row>
    <row r="214" spans="1:100" ht="12.75">
      <c r="A214" s="834" t="s">
        <v>371</v>
      </c>
      <c r="B214" s="834"/>
      <c r="C214" s="834"/>
      <c r="D214" s="834"/>
      <c r="E214" s="834"/>
      <c r="F214" s="834"/>
      <c r="G214" s="834"/>
      <c r="H214" s="834"/>
      <c r="I214" s="834"/>
      <c r="J214" s="834"/>
      <c r="K214" s="834"/>
      <c r="L214" s="834"/>
      <c r="M214" s="834"/>
      <c r="N214" s="834"/>
      <c r="O214" s="834"/>
      <c r="P214" s="834"/>
      <c r="Q214" s="834"/>
      <c r="R214" s="834"/>
      <c r="S214" s="834"/>
      <c r="T214" s="834"/>
      <c r="U214" s="834"/>
      <c r="V214" s="828"/>
      <c r="W214" s="828"/>
      <c r="X214" s="828"/>
      <c r="Y214" s="828"/>
      <c r="Z214" s="828"/>
      <c r="AA214" s="828" t="s">
        <v>417</v>
      </c>
      <c r="AB214" s="828"/>
      <c r="AC214" s="828"/>
      <c r="AD214" s="828"/>
      <c r="AE214" s="828"/>
      <c r="AF214" s="828"/>
      <c r="AG214" s="828"/>
      <c r="AH214" s="828"/>
      <c r="AI214" s="828"/>
      <c r="AJ214" s="828" t="s">
        <v>401</v>
      </c>
      <c r="AK214" s="828"/>
      <c r="AL214" s="828"/>
      <c r="AM214" s="828"/>
      <c r="AN214" s="828"/>
      <c r="AO214" s="828"/>
      <c r="AP214" s="828"/>
      <c r="AQ214" s="828"/>
      <c r="AR214" s="828"/>
      <c r="AS214" s="828" t="s">
        <v>492</v>
      </c>
      <c r="AT214" s="828"/>
      <c r="AU214" s="828"/>
      <c r="AV214" s="828"/>
      <c r="AW214" s="828"/>
      <c r="AX214" s="828"/>
      <c r="AY214" s="828"/>
      <c r="AZ214" s="828"/>
      <c r="BA214" s="828"/>
      <c r="BB214" s="828"/>
      <c r="BC214" s="828" t="s">
        <v>372</v>
      </c>
      <c r="BD214" s="828"/>
      <c r="BE214" s="828"/>
      <c r="BF214" s="828"/>
      <c r="BG214" s="828"/>
      <c r="BH214" s="828"/>
      <c r="BI214" s="828"/>
      <c r="BJ214" s="828"/>
      <c r="BK214" s="828"/>
      <c r="BL214" s="828"/>
      <c r="BM214" s="828"/>
      <c r="BN214" s="828"/>
      <c r="BO214" s="828"/>
      <c r="BP214" s="828"/>
      <c r="BQ214" s="828"/>
      <c r="BR214" s="828"/>
      <c r="BS214" s="828"/>
      <c r="BT214" s="828"/>
      <c r="BU214" s="828"/>
      <c r="BV214" s="829">
        <f>BV215</f>
        <v>228100</v>
      </c>
      <c r="BW214" s="829"/>
      <c r="BX214" s="829"/>
      <c r="BY214" s="829"/>
      <c r="BZ214" s="829"/>
      <c r="CA214" s="829"/>
      <c r="CB214" s="829"/>
      <c r="CC214" s="829"/>
      <c r="CD214" s="829"/>
      <c r="CE214" s="829">
        <f>CE215</f>
        <v>228100</v>
      </c>
      <c r="CF214" s="829"/>
      <c r="CG214" s="829"/>
      <c r="CH214" s="829"/>
      <c r="CI214" s="829"/>
      <c r="CJ214" s="829"/>
      <c r="CK214" s="829"/>
      <c r="CL214" s="829"/>
      <c r="CM214" s="829"/>
      <c r="CN214" s="842">
        <f>CN215</f>
        <v>228100</v>
      </c>
      <c r="CO214" s="842"/>
      <c r="CP214" s="842"/>
      <c r="CQ214" s="842"/>
      <c r="CR214" s="842"/>
      <c r="CS214" s="842"/>
      <c r="CT214" s="842"/>
      <c r="CU214" s="842"/>
      <c r="CV214" s="842"/>
    </row>
    <row r="215" spans="1:100" ht="12.75">
      <c r="A215" s="834" t="s">
        <v>380</v>
      </c>
      <c r="B215" s="834"/>
      <c r="C215" s="834"/>
      <c r="D215" s="834"/>
      <c r="E215" s="834"/>
      <c r="F215" s="834"/>
      <c r="G215" s="834"/>
      <c r="H215" s="834"/>
      <c r="I215" s="834"/>
      <c r="J215" s="834"/>
      <c r="K215" s="834"/>
      <c r="L215" s="834"/>
      <c r="M215" s="834"/>
      <c r="N215" s="834"/>
      <c r="O215" s="834"/>
      <c r="P215" s="834"/>
      <c r="Q215" s="834"/>
      <c r="R215" s="834"/>
      <c r="S215" s="834"/>
      <c r="T215" s="834"/>
      <c r="U215" s="834"/>
      <c r="V215" s="828"/>
      <c r="W215" s="828"/>
      <c r="X215" s="828"/>
      <c r="Y215" s="828"/>
      <c r="Z215" s="828"/>
      <c r="AA215" s="828" t="s">
        <v>417</v>
      </c>
      <c r="AB215" s="828"/>
      <c r="AC215" s="828"/>
      <c r="AD215" s="828"/>
      <c r="AE215" s="828"/>
      <c r="AF215" s="828"/>
      <c r="AG215" s="828"/>
      <c r="AH215" s="828"/>
      <c r="AI215" s="828"/>
      <c r="AJ215" s="828" t="s">
        <v>401</v>
      </c>
      <c r="AK215" s="828"/>
      <c r="AL215" s="828"/>
      <c r="AM215" s="828"/>
      <c r="AN215" s="828"/>
      <c r="AO215" s="828"/>
      <c r="AP215" s="828"/>
      <c r="AQ215" s="828"/>
      <c r="AR215" s="828"/>
      <c r="AS215" s="828" t="s">
        <v>492</v>
      </c>
      <c r="AT215" s="828"/>
      <c r="AU215" s="828"/>
      <c r="AV215" s="828"/>
      <c r="AW215" s="828"/>
      <c r="AX215" s="828"/>
      <c r="AY215" s="828"/>
      <c r="AZ215" s="828"/>
      <c r="BA215" s="828"/>
      <c r="BB215" s="828"/>
      <c r="BC215" s="828" t="s">
        <v>154</v>
      </c>
      <c r="BD215" s="828"/>
      <c r="BE215" s="828"/>
      <c r="BF215" s="828"/>
      <c r="BG215" s="828"/>
      <c r="BH215" s="828"/>
      <c r="BI215" s="828"/>
      <c r="BJ215" s="828"/>
      <c r="BK215" s="828"/>
      <c r="BL215" s="828"/>
      <c r="BM215" s="828"/>
      <c r="BN215" s="828"/>
      <c r="BO215" s="828"/>
      <c r="BP215" s="828"/>
      <c r="BQ215" s="828"/>
      <c r="BR215" s="828"/>
      <c r="BS215" s="828"/>
      <c r="BT215" s="828"/>
      <c r="BU215" s="828"/>
      <c r="BV215" s="829">
        <f>BV216+BV217</f>
        <v>228100</v>
      </c>
      <c r="BW215" s="829"/>
      <c r="BX215" s="829"/>
      <c r="BY215" s="829"/>
      <c r="BZ215" s="829"/>
      <c r="CA215" s="829"/>
      <c r="CB215" s="829"/>
      <c r="CC215" s="829"/>
      <c r="CD215" s="829"/>
      <c r="CE215" s="829">
        <f>CE216+CE217</f>
        <v>228100</v>
      </c>
      <c r="CF215" s="829"/>
      <c r="CG215" s="829"/>
      <c r="CH215" s="829"/>
      <c r="CI215" s="829"/>
      <c r="CJ215" s="829"/>
      <c r="CK215" s="829"/>
      <c r="CL215" s="829"/>
      <c r="CM215" s="829"/>
      <c r="CN215" s="842">
        <f>CN216+CN217</f>
        <v>228100</v>
      </c>
      <c r="CO215" s="842"/>
      <c r="CP215" s="842"/>
      <c r="CQ215" s="842"/>
      <c r="CR215" s="842"/>
      <c r="CS215" s="842"/>
      <c r="CT215" s="842"/>
      <c r="CU215" s="842"/>
      <c r="CV215" s="842"/>
    </row>
    <row r="216" spans="1:100" ht="12.75">
      <c r="A216" s="832" t="s">
        <v>375</v>
      </c>
      <c r="B216" s="832"/>
      <c r="C216" s="832"/>
      <c r="D216" s="832"/>
      <c r="E216" s="832"/>
      <c r="F216" s="832"/>
      <c r="G216" s="832"/>
      <c r="H216" s="832"/>
      <c r="I216" s="832"/>
      <c r="J216" s="832"/>
      <c r="K216" s="832"/>
      <c r="L216" s="832"/>
      <c r="M216" s="832"/>
      <c r="N216" s="832"/>
      <c r="O216" s="832"/>
      <c r="P216" s="832"/>
      <c r="Q216" s="832"/>
      <c r="R216" s="832"/>
      <c r="S216" s="832"/>
      <c r="T216" s="832"/>
      <c r="U216" s="832"/>
      <c r="V216" s="828"/>
      <c r="W216" s="828"/>
      <c r="X216" s="828"/>
      <c r="Y216" s="828"/>
      <c r="Z216" s="828"/>
      <c r="AA216" s="828" t="s">
        <v>417</v>
      </c>
      <c r="AB216" s="828"/>
      <c r="AC216" s="828"/>
      <c r="AD216" s="828"/>
      <c r="AE216" s="828"/>
      <c r="AF216" s="828"/>
      <c r="AG216" s="828"/>
      <c r="AH216" s="828"/>
      <c r="AI216" s="828"/>
      <c r="AJ216" s="828" t="s">
        <v>401</v>
      </c>
      <c r="AK216" s="828"/>
      <c r="AL216" s="828"/>
      <c r="AM216" s="828"/>
      <c r="AN216" s="828"/>
      <c r="AO216" s="828"/>
      <c r="AP216" s="828"/>
      <c r="AQ216" s="828"/>
      <c r="AR216" s="828"/>
      <c r="AS216" s="828" t="s">
        <v>492</v>
      </c>
      <c r="AT216" s="828"/>
      <c r="AU216" s="828"/>
      <c r="AV216" s="828"/>
      <c r="AW216" s="828"/>
      <c r="AX216" s="828"/>
      <c r="AY216" s="828"/>
      <c r="AZ216" s="828"/>
      <c r="BA216" s="828"/>
      <c r="BB216" s="828"/>
      <c r="BC216" s="828" t="s">
        <v>154</v>
      </c>
      <c r="BD216" s="828"/>
      <c r="BE216" s="828"/>
      <c r="BF216" s="828"/>
      <c r="BG216" s="828"/>
      <c r="BH216" s="828"/>
      <c r="BI216" s="828"/>
      <c r="BJ216" s="828"/>
      <c r="BK216" s="828"/>
      <c r="BL216" s="828" t="s">
        <v>376</v>
      </c>
      <c r="BM216" s="828"/>
      <c r="BN216" s="828"/>
      <c r="BO216" s="828"/>
      <c r="BP216" s="828"/>
      <c r="BQ216" s="828"/>
      <c r="BR216" s="828"/>
      <c r="BS216" s="828"/>
      <c r="BT216" s="828"/>
      <c r="BU216" s="828"/>
      <c r="BV216" s="829">
        <f>'0503'!G223</f>
        <v>228100</v>
      </c>
      <c r="BW216" s="829"/>
      <c r="BX216" s="829"/>
      <c r="BY216" s="829"/>
      <c r="BZ216" s="829"/>
      <c r="CA216" s="829"/>
      <c r="CB216" s="829"/>
      <c r="CC216" s="829"/>
      <c r="CD216" s="829"/>
      <c r="CE216" s="829">
        <f>BV216</f>
        <v>228100</v>
      </c>
      <c r="CF216" s="829"/>
      <c r="CG216" s="829"/>
      <c r="CH216" s="829"/>
      <c r="CI216" s="829"/>
      <c r="CJ216" s="829"/>
      <c r="CK216" s="829"/>
      <c r="CL216" s="829"/>
      <c r="CM216" s="829"/>
      <c r="CN216" s="842">
        <f>CE216</f>
        <v>228100</v>
      </c>
      <c r="CO216" s="842"/>
      <c r="CP216" s="842"/>
      <c r="CQ216" s="842"/>
      <c r="CR216" s="842"/>
      <c r="CS216" s="842"/>
      <c r="CT216" s="842"/>
      <c r="CU216" s="842"/>
      <c r="CV216" s="842"/>
    </row>
    <row r="217" spans="1:100" ht="13.5" customHeight="1" hidden="1">
      <c r="A217" s="834" t="s">
        <v>385</v>
      </c>
      <c r="B217" s="834"/>
      <c r="C217" s="834"/>
      <c r="D217" s="834"/>
      <c r="E217" s="834"/>
      <c r="F217" s="834"/>
      <c r="G217" s="834"/>
      <c r="H217" s="834"/>
      <c r="I217" s="834"/>
      <c r="J217" s="834"/>
      <c r="K217" s="834"/>
      <c r="L217" s="834"/>
      <c r="M217" s="834"/>
      <c r="N217" s="834"/>
      <c r="O217" s="834"/>
      <c r="P217" s="834"/>
      <c r="Q217" s="834"/>
      <c r="R217" s="834"/>
      <c r="S217" s="834"/>
      <c r="T217" s="834"/>
      <c r="U217" s="834"/>
      <c r="V217" s="828"/>
      <c r="W217" s="828"/>
      <c r="X217" s="828"/>
      <c r="Y217" s="828"/>
      <c r="Z217" s="828"/>
      <c r="AA217" s="828" t="s">
        <v>417</v>
      </c>
      <c r="AB217" s="828"/>
      <c r="AC217" s="828"/>
      <c r="AD217" s="828"/>
      <c r="AE217" s="828"/>
      <c r="AF217" s="828"/>
      <c r="AG217" s="828"/>
      <c r="AH217" s="828"/>
      <c r="AI217" s="828"/>
      <c r="AJ217" s="828" t="s">
        <v>401</v>
      </c>
      <c r="AK217" s="828"/>
      <c r="AL217" s="828"/>
      <c r="AM217" s="828"/>
      <c r="AN217" s="828"/>
      <c r="AO217" s="828"/>
      <c r="AP217" s="828"/>
      <c r="AQ217" s="828"/>
      <c r="AR217" s="828"/>
      <c r="AS217" s="828" t="s">
        <v>492</v>
      </c>
      <c r="AT217" s="828"/>
      <c r="AU217" s="828"/>
      <c r="AV217" s="828"/>
      <c r="AW217" s="828"/>
      <c r="AX217" s="828"/>
      <c r="AY217" s="828"/>
      <c r="AZ217" s="828"/>
      <c r="BA217" s="828"/>
      <c r="BB217" s="828"/>
      <c r="BC217" s="828" t="s">
        <v>154</v>
      </c>
      <c r="BD217" s="828"/>
      <c r="BE217" s="828"/>
      <c r="BF217" s="828"/>
      <c r="BG217" s="828"/>
      <c r="BH217" s="828"/>
      <c r="BI217" s="828"/>
      <c r="BJ217" s="828"/>
      <c r="BK217" s="828"/>
      <c r="BL217" s="828" t="s">
        <v>454</v>
      </c>
      <c r="BM217" s="828"/>
      <c r="BN217" s="828"/>
      <c r="BO217" s="828"/>
      <c r="BP217" s="828"/>
      <c r="BQ217" s="828"/>
      <c r="BR217" s="828"/>
      <c r="BS217" s="828"/>
      <c r="BT217" s="828"/>
      <c r="BU217" s="828"/>
      <c r="BV217" s="833">
        <f>'0503'!G229</f>
        <v>0</v>
      </c>
      <c r="BW217" s="833"/>
      <c r="BX217" s="833"/>
      <c r="BY217" s="833"/>
      <c r="BZ217" s="833"/>
      <c r="CA217" s="833"/>
      <c r="CB217" s="833"/>
      <c r="CC217" s="833"/>
      <c r="CD217" s="833"/>
      <c r="CE217" s="829"/>
      <c r="CF217" s="829"/>
      <c r="CG217" s="829"/>
      <c r="CH217" s="829"/>
      <c r="CI217" s="829"/>
      <c r="CJ217" s="829"/>
      <c r="CK217" s="829"/>
      <c r="CL217" s="829"/>
      <c r="CM217" s="829"/>
      <c r="CN217" s="839"/>
      <c r="CO217" s="840"/>
      <c r="CP217" s="840"/>
      <c r="CQ217" s="840"/>
      <c r="CR217" s="840"/>
      <c r="CS217" s="840"/>
      <c r="CT217" s="840"/>
      <c r="CU217" s="840"/>
      <c r="CV217" s="841"/>
    </row>
    <row r="218" spans="1:100" ht="12.75" hidden="1">
      <c r="A218" s="834" t="s">
        <v>169</v>
      </c>
      <c r="B218" s="834"/>
      <c r="C218" s="834"/>
      <c r="D218" s="834"/>
      <c r="E218" s="834"/>
      <c r="F218" s="834"/>
      <c r="G218" s="834"/>
      <c r="H218" s="834"/>
      <c r="I218" s="834"/>
      <c r="J218" s="834"/>
      <c r="K218" s="834"/>
      <c r="L218" s="834"/>
      <c r="M218" s="834"/>
      <c r="N218" s="834"/>
      <c r="O218" s="834"/>
      <c r="P218" s="834"/>
      <c r="Q218" s="834"/>
      <c r="R218" s="834"/>
      <c r="S218" s="834"/>
      <c r="T218" s="834"/>
      <c r="U218" s="834"/>
      <c r="V218" s="828"/>
      <c r="W218" s="828"/>
      <c r="X218" s="828"/>
      <c r="Y218" s="828"/>
      <c r="Z218" s="828"/>
      <c r="AA218" s="828" t="s">
        <v>417</v>
      </c>
      <c r="AB218" s="828"/>
      <c r="AC218" s="828"/>
      <c r="AD218" s="828"/>
      <c r="AE218" s="828"/>
      <c r="AF218" s="828"/>
      <c r="AG218" s="828"/>
      <c r="AH218" s="828"/>
      <c r="AI218" s="828"/>
      <c r="AJ218" s="828" t="s">
        <v>401</v>
      </c>
      <c r="AK218" s="828"/>
      <c r="AL218" s="828"/>
      <c r="AM218" s="828"/>
      <c r="AN218" s="828"/>
      <c r="AO218" s="828"/>
      <c r="AP218" s="828"/>
      <c r="AQ218" s="828"/>
      <c r="AR218" s="828"/>
      <c r="AS218" s="828" t="s">
        <v>492</v>
      </c>
      <c r="AT218" s="828"/>
      <c r="AU218" s="828"/>
      <c r="AV218" s="828"/>
      <c r="AW218" s="828"/>
      <c r="AX218" s="828"/>
      <c r="AY218" s="828"/>
      <c r="AZ218" s="828"/>
      <c r="BA218" s="828"/>
      <c r="BB218" s="828"/>
      <c r="BC218" s="828" t="s">
        <v>170</v>
      </c>
      <c r="BD218" s="828"/>
      <c r="BE218" s="828"/>
      <c r="BF218" s="828"/>
      <c r="BG218" s="828"/>
      <c r="BH218" s="828"/>
      <c r="BI218" s="828"/>
      <c r="BJ218" s="828"/>
      <c r="BK218" s="828"/>
      <c r="BL218" s="828"/>
      <c r="BM218" s="828"/>
      <c r="BN218" s="828"/>
      <c r="BO218" s="828"/>
      <c r="BP218" s="828"/>
      <c r="BQ218" s="828"/>
      <c r="BR218" s="828"/>
      <c r="BS218" s="828"/>
      <c r="BT218" s="828"/>
      <c r="BU218" s="828"/>
      <c r="BV218" s="829">
        <f>BV219</f>
        <v>0</v>
      </c>
      <c r="BW218" s="829"/>
      <c r="BX218" s="829"/>
      <c r="BY218" s="829"/>
      <c r="BZ218" s="829"/>
      <c r="CA218" s="829"/>
      <c r="CB218" s="829"/>
      <c r="CC218" s="829"/>
      <c r="CD218" s="829"/>
      <c r="CE218" s="829">
        <f>CE219</f>
        <v>0</v>
      </c>
      <c r="CF218" s="829"/>
      <c r="CG218" s="829"/>
      <c r="CH218" s="829"/>
      <c r="CI218" s="829"/>
      <c r="CJ218" s="829"/>
      <c r="CK218" s="829"/>
      <c r="CL218" s="829"/>
      <c r="CM218" s="829"/>
      <c r="CN218" s="842">
        <f>CN219</f>
        <v>0</v>
      </c>
      <c r="CO218" s="842"/>
      <c r="CP218" s="842"/>
      <c r="CQ218" s="842"/>
      <c r="CR218" s="842"/>
      <c r="CS218" s="842"/>
      <c r="CT218" s="842"/>
      <c r="CU218" s="842"/>
      <c r="CV218" s="842"/>
    </row>
    <row r="219" spans="1:100" ht="12.75" hidden="1">
      <c r="A219" s="834" t="s">
        <v>386</v>
      </c>
      <c r="B219" s="834"/>
      <c r="C219" s="834"/>
      <c r="D219" s="834"/>
      <c r="E219" s="834"/>
      <c r="F219" s="834"/>
      <c r="G219" s="834"/>
      <c r="H219" s="834"/>
      <c r="I219" s="834"/>
      <c r="J219" s="834"/>
      <c r="K219" s="834"/>
      <c r="L219" s="834"/>
      <c r="M219" s="834"/>
      <c r="N219" s="834"/>
      <c r="O219" s="834"/>
      <c r="P219" s="834"/>
      <c r="Q219" s="834"/>
      <c r="R219" s="834"/>
      <c r="S219" s="834"/>
      <c r="T219" s="834"/>
      <c r="U219" s="834"/>
      <c r="V219" s="828"/>
      <c r="W219" s="828"/>
      <c r="X219" s="828"/>
      <c r="Y219" s="828"/>
      <c r="Z219" s="828"/>
      <c r="AA219" s="828" t="s">
        <v>417</v>
      </c>
      <c r="AB219" s="828"/>
      <c r="AC219" s="828"/>
      <c r="AD219" s="828"/>
      <c r="AE219" s="828"/>
      <c r="AF219" s="828"/>
      <c r="AG219" s="828"/>
      <c r="AH219" s="828"/>
      <c r="AI219" s="828"/>
      <c r="AJ219" s="828" t="s">
        <v>401</v>
      </c>
      <c r="AK219" s="828"/>
      <c r="AL219" s="828"/>
      <c r="AM219" s="828"/>
      <c r="AN219" s="828"/>
      <c r="AO219" s="828"/>
      <c r="AP219" s="828"/>
      <c r="AQ219" s="828"/>
      <c r="AR219" s="828"/>
      <c r="AS219" s="828" t="s">
        <v>492</v>
      </c>
      <c r="AT219" s="828"/>
      <c r="AU219" s="828"/>
      <c r="AV219" s="828"/>
      <c r="AW219" s="828"/>
      <c r="AX219" s="828"/>
      <c r="AY219" s="828"/>
      <c r="AZ219" s="828"/>
      <c r="BA219" s="828"/>
      <c r="BB219" s="828"/>
      <c r="BC219" s="828" t="s">
        <v>170</v>
      </c>
      <c r="BD219" s="828"/>
      <c r="BE219" s="828"/>
      <c r="BF219" s="828"/>
      <c r="BG219" s="828"/>
      <c r="BH219" s="828"/>
      <c r="BI219" s="828"/>
      <c r="BJ219" s="828"/>
      <c r="BK219" s="828"/>
      <c r="BL219" s="828" t="s">
        <v>384</v>
      </c>
      <c r="BM219" s="828"/>
      <c r="BN219" s="828"/>
      <c r="BO219" s="828"/>
      <c r="BP219" s="828"/>
      <c r="BQ219" s="828"/>
      <c r="BR219" s="828"/>
      <c r="BS219" s="828"/>
      <c r="BT219" s="828"/>
      <c r="BU219" s="828"/>
      <c r="BV219" s="829">
        <f>'0503'!G252</f>
        <v>0</v>
      </c>
      <c r="BW219" s="829"/>
      <c r="BX219" s="829"/>
      <c r="BY219" s="829"/>
      <c r="BZ219" s="829"/>
      <c r="CA219" s="829"/>
      <c r="CB219" s="829"/>
      <c r="CC219" s="829"/>
      <c r="CD219" s="829"/>
      <c r="CE219" s="829">
        <v>0</v>
      </c>
      <c r="CF219" s="829"/>
      <c r="CG219" s="829"/>
      <c r="CH219" s="829"/>
      <c r="CI219" s="829"/>
      <c r="CJ219" s="829"/>
      <c r="CK219" s="829"/>
      <c r="CL219" s="829"/>
      <c r="CM219" s="829"/>
      <c r="CN219" s="842">
        <v>0</v>
      </c>
      <c r="CO219" s="842"/>
      <c r="CP219" s="842"/>
      <c r="CQ219" s="842"/>
      <c r="CR219" s="842"/>
      <c r="CS219" s="842"/>
      <c r="CT219" s="842"/>
      <c r="CU219" s="842"/>
      <c r="CV219" s="842"/>
    </row>
    <row r="220" spans="1:100" ht="33" customHeight="1" hidden="1">
      <c r="A220" s="834" t="s">
        <v>809</v>
      </c>
      <c r="B220" s="834"/>
      <c r="C220" s="834"/>
      <c r="D220" s="834"/>
      <c r="E220" s="834"/>
      <c r="F220" s="834"/>
      <c r="G220" s="834"/>
      <c r="H220" s="834"/>
      <c r="I220" s="834"/>
      <c r="J220" s="834"/>
      <c r="K220" s="834"/>
      <c r="L220" s="834"/>
      <c r="M220" s="834"/>
      <c r="N220" s="834"/>
      <c r="O220" s="834"/>
      <c r="P220" s="834"/>
      <c r="Q220" s="834"/>
      <c r="R220" s="834"/>
      <c r="S220" s="834"/>
      <c r="T220" s="834"/>
      <c r="U220" s="834"/>
      <c r="V220" s="828"/>
      <c r="W220" s="828"/>
      <c r="X220" s="828"/>
      <c r="Y220" s="828"/>
      <c r="Z220" s="828"/>
      <c r="AA220" s="828" t="s">
        <v>417</v>
      </c>
      <c r="AB220" s="828"/>
      <c r="AC220" s="828"/>
      <c r="AD220" s="828"/>
      <c r="AE220" s="828"/>
      <c r="AF220" s="828"/>
      <c r="AG220" s="828"/>
      <c r="AH220" s="828"/>
      <c r="AI220" s="828"/>
      <c r="AJ220" s="828" t="s">
        <v>401</v>
      </c>
      <c r="AK220" s="828"/>
      <c r="AL220" s="828"/>
      <c r="AM220" s="828"/>
      <c r="AN220" s="828"/>
      <c r="AO220" s="828"/>
      <c r="AP220" s="828"/>
      <c r="AQ220" s="828"/>
      <c r="AR220" s="828"/>
      <c r="AS220" s="828" t="s">
        <v>808</v>
      </c>
      <c r="AT220" s="828"/>
      <c r="AU220" s="828"/>
      <c r="AV220" s="828"/>
      <c r="AW220" s="828"/>
      <c r="AX220" s="828"/>
      <c r="AY220" s="828"/>
      <c r="AZ220" s="828"/>
      <c r="BA220" s="828"/>
      <c r="BB220" s="828"/>
      <c r="BC220" s="828"/>
      <c r="BD220" s="828"/>
      <c r="BE220" s="828"/>
      <c r="BF220" s="828"/>
      <c r="BG220" s="828"/>
      <c r="BH220" s="828"/>
      <c r="BI220" s="828"/>
      <c r="BJ220" s="828"/>
      <c r="BK220" s="828"/>
      <c r="BL220" s="828"/>
      <c r="BM220" s="828"/>
      <c r="BN220" s="828"/>
      <c r="BO220" s="828"/>
      <c r="BP220" s="828"/>
      <c r="BQ220" s="828"/>
      <c r="BR220" s="828"/>
      <c r="BS220" s="828"/>
      <c r="BT220" s="828"/>
      <c r="BU220" s="828"/>
      <c r="BV220" s="829">
        <f>BV221+BV226</f>
        <v>0</v>
      </c>
      <c r="BW220" s="829"/>
      <c r="BX220" s="829"/>
      <c r="BY220" s="829"/>
      <c r="BZ220" s="829"/>
      <c r="CA220" s="829"/>
      <c r="CB220" s="829"/>
      <c r="CC220" s="829"/>
      <c r="CD220" s="829"/>
      <c r="CE220" s="829">
        <f>CE221+CE226</f>
        <v>0</v>
      </c>
      <c r="CF220" s="829"/>
      <c r="CG220" s="829"/>
      <c r="CH220" s="829"/>
      <c r="CI220" s="829"/>
      <c r="CJ220" s="829"/>
      <c r="CK220" s="829"/>
      <c r="CL220" s="829"/>
      <c r="CM220" s="829"/>
      <c r="CN220" s="842">
        <f>CN221+CN226</f>
        <v>0</v>
      </c>
      <c r="CO220" s="842"/>
      <c r="CP220" s="842"/>
      <c r="CQ220" s="842"/>
      <c r="CR220" s="842"/>
      <c r="CS220" s="842"/>
      <c r="CT220" s="842"/>
      <c r="CU220" s="842"/>
      <c r="CV220" s="842"/>
    </row>
    <row r="221" spans="1:100" ht="12.75" hidden="1">
      <c r="A221" s="834" t="s">
        <v>146</v>
      </c>
      <c r="B221" s="834"/>
      <c r="C221" s="834"/>
      <c r="D221" s="834"/>
      <c r="E221" s="834"/>
      <c r="F221" s="834"/>
      <c r="G221" s="834"/>
      <c r="H221" s="834"/>
      <c r="I221" s="834"/>
      <c r="J221" s="834"/>
      <c r="K221" s="834"/>
      <c r="L221" s="834"/>
      <c r="M221" s="834"/>
      <c r="N221" s="834"/>
      <c r="O221" s="834"/>
      <c r="P221" s="834"/>
      <c r="Q221" s="834"/>
      <c r="R221" s="834"/>
      <c r="S221" s="834"/>
      <c r="T221" s="834"/>
      <c r="U221" s="834"/>
      <c r="V221" s="828"/>
      <c r="W221" s="828"/>
      <c r="X221" s="828"/>
      <c r="Y221" s="828"/>
      <c r="Z221" s="828"/>
      <c r="AA221" s="828" t="s">
        <v>417</v>
      </c>
      <c r="AB221" s="828"/>
      <c r="AC221" s="828"/>
      <c r="AD221" s="828"/>
      <c r="AE221" s="828"/>
      <c r="AF221" s="828"/>
      <c r="AG221" s="828"/>
      <c r="AH221" s="828"/>
      <c r="AI221" s="828"/>
      <c r="AJ221" s="828" t="s">
        <v>401</v>
      </c>
      <c r="AK221" s="828"/>
      <c r="AL221" s="828"/>
      <c r="AM221" s="828"/>
      <c r="AN221" s="828"/>
      <c r="AO221" s="828"/>
      <c r="AP221" s="828"/>
      <c r="AQ221" s="828"/>
      <c r="AR221" s="828"/>
      <c r="AS221" s="828" t="s">
        <v>808</v>
      </c>
      <c r="AT221" s="828"/>
      <c r="AU221" s="828"/>
      <c r="AV221" s="828"/>
      <c r="AW221" s="828"/>
      <c r="AX221" s="828"/>
      <c r="AY221" s="828"/>
      <c r="AZ221" s="828"/>
      <c r="BA221" s="828"/>
      <c r="BB221" s="828"/>
      <c r="BC221" s="828" t="s">
        <v>147</v>
      </c>
      <c r="BD221" s="828"/>
      <c r="BE221" s="828"/>
      <c r="BF221" s="828"/>
      <c r="BG221" s="828"/>
      <c r="BH221" s="828"/>
      <c r="BI221" s="828"/>
      <c r="BJ221" s="828"/>
      <c r="BK221" s="828"/>
      <c r="BL221" s="828"/>
      <c r="BM221" s="828"/>
      <c r="BN221" s="828"/>
      <c r="BO221" s="828"/>
      <c r="BP221" s="828"/>
      <c r="BQ221" s="828"/>
      <c r="BR221" s="828"/>
      <c r="BS221" s="828"/>
      <c r="BT221" s="828"/>
      <c r="BU221" s="828"/>
      <c r="BV221" s="829">
        <f>BV222</f>
        <v>0</v>
      </c>
      <c r="BW221" s="829"/>
      <c r="BX221" s="829"/>
      <c r="BY221" s="829"/>
      <c r="BZ221" s="829"/>
      <c r="CA221" s="829"/>
      <c r="CB221" s="829"/>
      <c r="CC221" s="829"/>
      <c r="CD221" s="829"/>
      <c r="CE221" s="829">
        <f>CE222</f>
        <v>0</v>
      </c>
      <c r="CF221" s="829"/>
      <c r="CG221" s="829"/>
      <c r="CH221" s="829"/>
      <c r="CI221" s="829"/>
      <c r="CJ221" s="829"/>
      <c r="CK221" s="829"/>
      <c r="CL221" s="829"/>
      <c r="CM221" s="829"/>
      <c r="CN221" s="842">
        <f>CN222</f>
        <v>0</v>
      </c>
      <c r="CO221" s="842"/>
      <c r="CP221" s="842"/>
      <c r="CQ221" s="842"/>
      <c r="CR221" s="842"/>
      <c r="CS221" s="842"/>
      <c r="CT221" s="842"/>
      <c r="CU221" s="842"/>
      <c r="CV221" s="842"/>
    </row>
    <row r="222" spans="1:100" ht="12.75" hidden="1">
      <c r="A222" s="834" t="s">
        <v>371</v>
      </c>
      <c r="B222" s="834"/>
      <c r="C222" s="834"/>
      <c r="D222" s="834"/>
      <c r="E222" s="834"/>
      <c r="F222" s="834"/>
      <c r="G222" s="834"/>
      <c r="H222" s="834"/>
      <c r="I222" s="834"/>
      <c r="J222" s="834"/>
      <c r="K222" s="834"/>
      <c r="L222" s="834"/>
      <c r="M222" s="834"/>
      <c r="N222" s="834"/>
      <c r="O222" s="834"/>
      <c r="P222" s="834"/>
      <c r="Q222" s="834"/>
      <c r="R222" s="834"/>
      <c r="S222" s="834"/>
      <c r="T222" s="834"/>
      <c r="U222" s="834"/>
      <c r="V222" s="828"/>
      <c r="W222" s="828"/>
      <c r="X222" s="828"/>
      <c r="Y222" s="828"/>
      <c r="Z222" s="828"/>
      <c r="AA222" s="828" t="s">
        <v>417</v>
      </c>
      <c r="AB222" s="828"/>
      <c r="AC222" s="828"/>
      <c r="AD222" s="828"/>
      <c r="AE222" s="828"/>
      <c r="AF222" s="828"/>
      <c r="AG222" s="828"/>
      <c r="AH222" s="828"/>
      <c r="AI222" s="828"/>
      <c r="AJ222" s="828" t="s">
        <v>401</v>
      </c>
      <c r="AK222" s="828"/>
      <c r="AL222" s="828"/>
      <c r="AM222" s="828"/>
      <c r="AN222" s="828"/>
      <c r="AO222" s="828"/>
      <c r="AP222" s="828"/>
      <c r="AQ222" s="828"/>
      <c r="AR222" s="828"/>
      <c r="AS222" s="828" t="s">
        <v>808</v>
      </c>
      <c r="AT222" s="828"/>
      <c r="AU222" s="828"/>
      <c r="AV222" s="828"/>
      <c r="AW222" s="828"/>
      <c r="AX222" s="828"/>
      <c r="AY222" s="828"/>
      <c r="AZ222" s="828"/>
      <c r="BA222" s="828"/>
      <c r="BB222" s="828"/>
      <c r="BC222" s="828" t="s">
        <v>372</v>
      </c>
      <c r="BD222" s="828"/>
      <c r="BE222" s="828"/>
      <c r="BF222" s="828"/>
      <c r="BG222" s="828"/>
      <c r="BH222" s="828"/>
      <c r="BI222" s="828"/>
      <c r="BJ222" s="828"/>
      <c r="BK222" s="828"/>
      <c r="BL222" s="828"/>
      <c r="BM222" s="828"/>
      <c r="BN222" s="828"/>
      <c r="BO222" s="828"/>
      <c r="BP222" s="828"/>
      <c r="BQ222" s="828"/>
      <c r="BR222" s="828"/>
      <c r="BS222" s="828"/>
      <c r="BT222" s="828"/>
      <c r="BU222" s="828"/>
      <c r="BV222" s="829">
        <f>BV223</f>
        <v>0</v>
      </c>
      <c r="BW222" s="829"/>
      <c r="BX222" s="829"/>
      <c r="BY222" s="829"/>
      <c r="BZ222" s="829"/>
      <c r="CA222" s="829"/>
      <c r="CB222" s="829"/>
      <c r="CC222" s="829"/>
      <c r="CD222" s="829"/>
      <c r="CE222" s="829">
        <f>CE223</f>
        <v>0</v>
      </c>
      <c r="CF222" s="829"/>
      <c r="CG222" s="829"/>
      <c r="CH222" s="829"/>
      <c r="CI222" s="829"/>
      <c r="CJ222" s="829"/>
      <c r="CK222" s="829"/>
      <c r="CL222" s="829"/>
      <c r="CM222" s="829"/>
      <c r="CN222" s="842">
        <f>CN223</f>
        <v>0</v>
      </c>
      <c r="CO222" s="842"/>
      <c r="CP222" s="842"/>
      <c r="CQ222" s="842"/>
      <c r="CR222" s="842"/>
      <c r="CS222" s="842"/>
      <c r="CT222" s="842"/>
      <c r="CU222" s="842"/>
      <c r="CV222" s="842"/>
    </row>
    <row r="223" spans="1:100" ht="12.75" hidden="1">
      <c r="A223" s="834" t="s">
        <v>380</v>
      </c>
      <c r="B223" s="834"/>
      <c r="C223" s="834"/>
      <c r="D223" s="834"/>
      <c r="E223" s="834"/>
      <c r="F223" s="834"/>
      <c r="G223" s="834"/>
      <c r="H223" s="834"/>
      <c r="I223" s="834"/>
      <c r="J223" s="834"/>
      <c r="K223" s="834"/>
      <c r="L223" s="834"/>
      <c r="M223" s="834"/>
      <c r="N223" s="834"/>
      <c r="O223" s="834"/>
      <c r="P223" s="834"/>
      <c r="Q223" s="834"/>
      <c r="R223" s="834"/>
      <c r="S223" s="834"/>
      <c r="T223" s="834"/>
      <c r="U223" s="834"/>
      <c r="V223" s="828"/>
      <c r="W223" s="828"/>
      <c r="X223" s="828"/>
      <c r="Y223" s="828"/>
      <c r="Z223" s="828"/>
      <c r="AA223" s="828" t="s">
        <v>417</v>
      </c>
      <c r="AB223" s="828"/>
      <c r="AC223" s="828"/>
      <c r="AD223" s="828"/>
      <c r="AE223" s="828"/>
      <c r="AF223" s="828"/>
      <c r="AG223" s="828"/>
      <c r="AH223" s="828"/>
      <c r="AI223" s="828"/>
      <c r="AJ223" s="828" t="s">
        <v>401</v>
      </c>
      <c r="AK223" s="828"/>
      <c r="AL223" s="828"/>
      <c r="AM223" s="828"/>
      <c r="AN223" s="828"/>
      <c r="AO223" s="828"/>
      <c r="AP223" s="828"/>
      <c r="AQ223" s="828"/>
      <c r="AR223" s="828"/>
      <c r="AS223" s="828" t="s">
        <v>808</v>
      </c>
      <c r="AT223" s="828"/>
      <c r="AU223" s="828"/>
      <c r="AV223" s="828"/>
      <c r="AW223" s="828"/>
      <c r="AX223" s="828"/>
      <c r="AY223" s="828"/>
      <c r="AZ223" s="828"/>
      <c r="BA223" s="828"/>
      <c r="BB223" s="828"/>
      <c r="BC223" s="828" t="s">
        <v>154</v>
      </c>
      <c r="BD223" s="828"/>
      <c r="BE223" s="828"/>
      <c r="BF223" s="828"/>
      <c r="BG223" s="828"/>
      <c r="BH223" s="828"/>
      <c r="BI223" s="828"/>
      <c r="BJ223" s="828"/>
      <c r="BK223" s="828"/>
      <c r="BL223" s="828"/>
      <c r="BM223" s="828"/>
      <c r="BN223" s="828"/>
      <c r="BO223" s="828"/>
      <c r="BP223" s="828"/>
      <c r="BQ223" s="828"/>
      <c r="BR223" s="828"/>
      <c r="BS223" s="828"/>
      <c r="BT223" s="828"/>
      <c r="BU223" s="828"/>
      <c r="BV223" s="829">
        <f>BV224+BV225</f>
        <v>0</v>
      </c>
      <c r="BW223" s="829"/>
      <c r="BX223" s="829"/>
      <c r="BY223" s="829"/>
      <c r="BZ223" s="829"/>
      <c r="CA223" s="829"/>
      <c r="CB223" s="829"/>
      <c r="CC223" s="829"/>
      <c r="CD223" s="829"/>
      <c r="CE223" s="829">
        <f>CE224+CE225</f>
        <v>0</v>
      </c>
      <c r="CF223" s="829"/>
      <c r="CG223" s="829"/>
      <c r="CH223" s="829"/>
      <c r="CI223" s="829"/>
      <c r="CJ223" s="829"/>
      <c r="CK223" s="829"/>
      <c r="CL223" s="829"/>
      <c r="CM223" s="829"/>
      <c r="CN223" s="842">
        <f>CN224+CN225</f>
        <v>0</v>
      </c>
      <c r="CO223" s="842"/>
      <c r="CP223" s="842"/>
      <c r="CQ223" s="842"/>
      <c r="CR223" s="842"/>
      <c r="CS223" s="842"/>
      <c r="CT223" s="842"/>
      <c r="CU223" s="842"/>
      <c r="CV223" s="842"/>
    </row>
    <row r="224" spans="1:100" ht="12.75" hidden="1">
      <c r="A224" s="834" t="s">
        <v>385</v>
      </c>
      <c r="B224" s="834"/>
      <c r="C224" s="834"/>
      <c r="D224" s="834"/>
      <c r="E224" s="834"/>
      <c r="F224" s="834"/>
      <c r="G224" s="834"/>
      <c r="H224" s="834"/>
      <c r="I224" s="834"/>
      <c r="J224" s="834"/>
      <c r="K224" s="834"/>
      <c r="L224" s="834"/>
      <c r="M224" s="834"/>
      <c r="N224" s="834"/>
      <c r="O224" s="834"/>
      <c r="P224" s="834"/>
      <c r="Q224" s="834"/>
      <c r="R224" s="834"/>
      <c r="S224" s="834"/>
      <c r="T224" s="834"/>
      <c r="U224" s="834"/>
      <c r="V224" s="828"/>
      <c r="W224" s="828"/>
      <c r="X224" s="828"/>
      <c r="Y224" s="828"/>
      <c r="Z224" s="828"/>
      <c r="AA224" s="828" t="s">
        <v>417</v>
      </c>
      <c r="AB224" s="828"/>
      <c r="AC224" s="828"/>
      <c r="AD224" s="828"/>
      <c r="AE224" s="828"/>
      <c r="AF224" s="828"/>
      <c r="AG224" s="828"/>
      <c r="AH224" s="828"/>
      <c r="AI224" s="828"/>
      <c r="AJ224" s="828" t="s">
        <v>401</v>
      </c>
      <c r="AK224" s="828"/>
      <c r="AL224" s="828"/>
      <c r="AM224" s="828"/>
      <c r="AN224" s="828"/>
      <c r="AO224" s="828"/>
      <c r="AP224" s="828"/>
      <c r="AQ224" s="828"/>
      <c r="AR224" s="828"/>
      <c r="AS224" s="828" t="s">
        <v>808</v>
      </c>
      <c r="AT224" s="828"/>
      <c r="AU224" s="828"/>
      <c r="AV224" s="828"/>
      <c r="AW224" s="828"/>
      <c r="AX224" s="828"/>
      <c r="AY224" s="828"/>
      <c r="AZ224" s="828"/>
      <c r="BA224" s="828"/>
      <c r="BB224" s="828"/>
      <c r="BC224" s="828" t="s">
        <v>154</v>
      </c>
      <c r="BD224" s="828"/>
      <c r="BE224" s="828"/>
      <c r="BF224" s="828"/>
      <c r="BG224" s="828"/>
      <c r="BH224" s="828"/>
      <c r="BI224" s="828"/>
      <c r="BJ224" s="828"/>
      <c r="BK224" s="828"/>
      <c r="BL224" s="828" t="s">
        <v>454</v>
      </c>
      <c r="BM224" s="828"/>
      <c r="BN224" s="828"/>
      <c r="BO224" s="828"/>
      <c r="BP224" s="828"/>
      <c r="BQ224" s="828"/>
      <c r="BR224" s="828"/>
      <c r="BS224" s="828"/>
      <c r="BT224" s="828"/>
      <c r="BU224" s="828"/>
      <c r="BV224" s="829">
        <f>'0503'!G268</f>
        <v>0</v>
      </c>
      <c r="BW224" s="829"/>
      <c r="BX224" s="829"/>
      <c r="BY224" s="829"/>
      <c r="BZ224" s="829"/>
      <c r="CA224" s="829"/>
      <c r="CB224" s="829"/>
      <c r="CC224" s="829"/>
      <c r="CD224" s="829"/>
      <c r="CE224" s="829">
        <v>0</v>
      </c>
      <c r="CF224" s="829"/>
      <c r="CG224" s="829"/>
      <c r="CH224" s="829"/>
      <c r="CI224" s="829"/>
      <c r="CJ224" s="829"/>
      <c r="CK224" s="829"/>
      <c r="CL224" s="829"/>
      <c r="CM224" s="829"/>
      <c r="CN224" s="842">
        <v>0</v>
      </c>
      <c r="CO224" s="842"/>
      <c r="CP224" s="842"/>
      <c r="CQ224" s="842"/>
      <c r="CR224" s="842"/>
      <c r="CS224" s="842"/>
      <c r="CT224" s="842"/>
      <c r="CU224" s="842"/>
      <c r="CV224" s="842"/>
    </row>
    <row r="225" spans="1:100" ht="13.5" customHeight="1" hidden="1">
      <c r="A225" s="860" t="s">
        <v>427</v>
      </c>
      <c r="B225" s="860"/>
      <c r="C225" s="860"/>
      <c r="D225" s="860"/>
      <c r="E225" s="860"/>
      <c r="F225" s="860"/>
      <c r="G225" s="860"/>
      <c r="H225" s="860"/>
      <c r="I225" s="860"/>
      <c r="J225" s="860"/>
      <c r="K225" s="860"/>
      <c r="L225" s="860"/>
      <c r="M225" s="860"/>
      <c r="N225" s="860"/>
      <c r="O225" s="860"/>
      <c r="P225" s="860"/>
      <c r="Q225" s="860"/>
      <c r="R225" s="860"/>
      <c r="S225" s="860"/>
      <c r="T225" s="860"/>
      <c r="U225" s="860"/>
      <c r="V225" s="828"/>
      <c r="W225" s="828"/>
      <c r="X225" s="828"/>
      <c r="Y225" s="828"/>
      <c r="Z225" s="828"/>
      <c r="AA225" s="830" t="s">
        <v>428</v>
      </c>
      <c r="AB225" s="830"/>
      <c r="AC225" s="830"/>
      <c r="AD225" s="830"/>
      <c r="AE225" s="830"/>
      <c r="AF225" s="830"/>
      <c r="AG225" s="830"/>
      <c r="AH225" s="830"/>
      <c r="AI225" s="830"/>
      <c r="AJ225" s="830" t="s">
        <v>401</v>
      </c>
      <c r="AK225" s="830"/>
      <c r="AL225" s="830"/>
      <c r="AM225" s="830"/>
      <c r="AN225" s="830"/>
      <c r="AO225" s="830"/>
      <c r="AP225" s="830"/>
      <c r="AQ225" s="830"/>
      <c r="AR225" s="830"/>
      <c r="AS225" s="828"/>
      <c r="AT225" s="828"/>
      <c r="AU225" s="828"/>
      <c r="AV225" s="828"/>
      <c r="AW225" s="828"/>
      <c r="AX225" s="828"/>
      <c r="AY225" s="828"/>
      <c r="AZ225" s="828"/>
      <c r="BA225" s="828"/>
      <c r="BB225" s="828"/>
      <c r="BC225" s="828"/>
      <c r="BD225" s="828"/>
      <c r="BE225" s="828"/>
      <c r="BF225" s="828"/>
      <c r="BG225" s="828"/>
      <c r="BH225" s="828"/>
      <c r="BI225" s="828"/>
      <c r="BJ225" s="828"/>
      <c r="BK225" s="828"/>
      <c r="BL225" s="828"/>
      <c r="BM225" s="828"/>
      <c r="BN225" s="828"/>
      <c r="BO225" s="828"/>
      <c r="BP225" s="828"/>
      <c r="BQ225" s="828"/>
      <c r="BR225" s="828"/>
      <c r="BS225" s="828"/>
      <c r="BT225" s="828"/>
      <c r="BU225" s="828"/>
      <c r="BV225" s="846">
        <f>BV226</f>
        <v>0</v>
      </c>
      <c r="BW225" s="846"/>
      <c r="BX225" s="846"/>
      <c r="BY225" s="846"/>
      <c r="BZ225" s="846"/>
      <c r="CA225" s="846"/>
      <c r="CB225" s="846"/>
      <c r="CC225" s="846"/>
      <c r="CD225" s="846"/>
      <c r="CE225" s="829"/>
      <c r="CF225" s="829"/>
      <c r="CG225" s="829"/>
      <c r="CH225" s="829"/>
      <c r="CI225" s="829"/>
      <c r="CJ225" s="829"/>
      <c r="CK225" s="829"/>
      <c r="CL225" s="829"/>
      <c r="CM225" s="829"/>
      <c r="CN225" s="839"/>
      <c r="CO225" s="840"/>
      <c r="CP225" s="840"/>
      <c r="CQ225" s="840"/>
      <c r="CR225" s="840"/>
      <c r="CS225" s="840"/>
      <c r="CT225" s="840"/>
      <c r="CU225" s="840"/>
      <c r="CV225" s="841"/>
    </row>
    <row r="226" spans="1:100" ht="13.5" customHeight="1" hidden="1">
      <c r="A226" s="832" t="s">
        <v>429</v>
      </c>
      <c r="B226" s="832"/>
      <c r="C226" s="832"/>
      <c r="D226" s="832"/>
      <c r="E226" s="832"/>
      <c r="F226" s="832"/>
      <c r="G226" s="832"/>
      <c r="H226" s="832"/>
      <c r="I226" s="832"/>
      <c r="J226" s="832"/>
      <c r="K226" s="832"/>
      <c r="L226" s="832"/>
      <c r="M226" s="832"/>
      <c r="N226" s="832"/>
      <c r="O226" s="832"/>
      <c r="P226" s="832"/>
      <c r="Q226" s="832"/>
      <c r="R226" s="832"/>
      <c r="S226" s="832"/>
      <c r="T226" s="832"/>
      <c r="U226" s="832"/>
      <c r="V226" s="828"/>
      <c r="W226" s="828"/>
      <c r="X226" s="828"/>
      <c r="Y226" s="828"/>
      <c r="Z226" s="828"/>
      <c r="AA226" s="828" t="s">
        <v>428</v>
      </c>
      <c r="AB226" s="828"/>
      <c r="AC226" s="828"/>
      <c r="AD226" s="828"/>
      <c r="AE226" s="828"/>
      <c r="AF226" s="828"/>
      <c r="AG226" s="828"/>
      <c r="AH226" s="828"/>
      <c r="AI226" s="828"/>
      <c r="AJ226" s="828" t="s">
        <v>401</v>
      </c>
      <c r="AK226" s="828"/>
      <c r="AL226" s="828"/>
      <c r="AM226" s="828"/>
      <c r="AN226" s="828"/>
      <c r="AO226" s="828"/>
      <c r="AP226" s="828"/>
      <c r="AQ226" s="828"/>
      <c r="AR226" s="828"/>
      <c r="AS226" s="828" t="s">
        <v>430</v>
      </c>
      <c r="AT226" s="828"/>
      <c r="AU226" s="828"/>
      <c r="AV226" s="828"/>
      <c r="AW226" s="828"/>
      <c r="AX226" s="828"/>
      <c r="AY226" s="828"/>
      <c r="AZ226" s="828"/>
      <c r="BA226" s="828"/>
      <c r="BB226" s="828"/>
      <c r="BC226" s="828"/>
      <c r="BD226" s="828"/>
      <c r="BE226" s="828"/>
      <c r="BF226" s="828"/>
      <c r="BG226" s="828"/>
      <c r="BH226" s="828"/>
      <c r="BI226" s="828"/>
      <c r="BJ226" s="828"/>
      <c r="BK226" s="828"/>
      <c r="BL226" s="828"/>
      <c r="BM226" s="828"/>
      <c r="BN226" s="828"/>
      <c r="BO226" s="828"/>
      <c r="BP226" s="828"/>
      <c r="BQ226" s="828"/>
      <c r="BR226" s="828"/>
      <c r="BS226" s="828"/>
      <c r="BT226" s="828"/>
      <c r="BU226" s="828"/>
      <c r="BV226" s="829">
        <f>BV227</f>
        <v>0</v>
      </c>
      <c r="BW226" s="829"/>
      <c r="BX226" s="829"/>
      <c r="BY226" s="829"/>
      <c r="BZ226" s="829"/>
      <c r="CA226" s="829"/>
      <c r="CB226" s="829"/>
      <c r="CC226" s="829"/>
      <c r="CD226" s="829"/>
      <c r="CE226" s="829"/>
      <c r="CF226" s="829"/>
      <c r="CG226" s="829"/>
      <c r="CH226" s="829"/>
      <c r="CI226" s="829"/>
      <c r="CJ226" s="829"/>
      <c r="CK226" s="829"/>
      <c r="CL226" s="829"/>
      <c r="CM226" s="829"/>
      <c r="CN226" s="839"/>
      <c r="CO226" s="840"/>
      <c r="CP226" s="840"/>
      <c r="CQ226" s="840"/>
      <c r="CR226" s="840"/>
      <c r="CS226" s="840"/>
      <c r="CT226" s="840"/>
      <c r="CU226" s="840"/>
      <c r="CV226" s="841"/>
    </row>
    <row r="227" spans="1:100" ht="13.5" customHeight="1" hidden="1">
      <c r="A227" s="834" t="s">
        <v>380</v>
      </c>
      <c r="B227" s="834"/>
      <c r="C227" s="834"/>
      <c r="D227" s="834"/>
      <c r="E227" s="834"/>
      <c r="F227" s="834"/>
      <c r="G227" s="834"/>
      <c r="H227" s="834"/>
      <c r="I227" s="834"/>
      <c r="J227" s="834"/>
      <c r="K227" s="834"/>
      <c r="L227" s="834"/>
      <c r="M227" s="834"/>
      <c r="N227" s="834"/>
      <c r="O227" s="834"/>
      <c r="P227" s="834"/>
      <c r="Q227" s="834"/>
      <c r="R227" s="834"/>
      <c r="S227" s="834"/>
      <c r="T227" s="834"/>
      <c r="U227" s="834"/>
      <c r="V227" s="828"/>
      <c r="W227" s="828"/>
      <c r="X227" s="828"/>
      <c r="Y227" s="828"/>
      <c r="Z227" s="828"/>
      <c r="AA227" s="828" t="s">
        <v>428</v>
      </c>
      <c r="AB227" s="828"/>
      <c r="AC227" s="828"/>
      <c r="AD227" s="828"/>
      <c r="AE227" s="828"/>
      <c r="AF227" s="828"/>
      <c r="AG227" s="828"/>
      <c r="AH227" s="828"/>
      <c r="AI227" s="828"/>
      <c r="AJ227" s="828" t="s">
        <v>401</v>
      </c>
      <c r="AK227" s="828"/>
      <c r="AL227" s="828"/>
      <c r="AM227" s="828"/>
      <c r="AN227" s="828"/>
      <c r="AO227" s="828"/>
      <c r="AP227" s="828"/>
      <c r="AQ227" s="828"/>
      <c r="AR227" s="828"/>
      <c r="AS227" s="828" t="s">
        <v>430</v>
      </c>
      <c r="AT227" s="828"/>
      <c r="AU227" s="828"/>
      <c r="AV227" s="828"/>
      <c r="AW227" s="828"/>
      <c r="AX227" s="828"/>
      <c r="AY227" s="828"/>
      <c r="AZ227" s="828"/>
      <c r="BA227" s="828"/>
      <c r="BB227" s="828"/>
      <c r="BC227" s="828" t="s">
        <v>154</v>
      </c>
      <c r="BD227" s="828"/>
      <c r="BE227" s="828"/>
      <c r="BF227" s="828"/>
      <c r="BG227" s="828"/>
      <c r="BH227" s="828"/>
      <c r="BI227" s="828"/>
      <c r="BJ227" s="828"/>
      <c r="BK227" s="828"/>
      <c r="BL227" s="828"/>
      <c r="BM227" s="828"/>
      <c r="BN227" s="828"/>
      <c r="BO227" s="828"/>
      <c r="BP227" s="828"/>
      <c r="BQ227" s="828"/>
      <c r="BR227" s="828"/>
      <c r="BS227" s="828"/>
      <c r="BT227" s="828"/>
      <c r="BU227" s="828"/>
      <c r="BV227" s="829">
        <f>BV228</f>
        <v>0</v>
      </c>
      <c r="BW227" s="829"/>
      <c r="BX227" s="829"/>
      <c r="BY227" s="829"/>
      <c r="BZ227" s="829"/>
      <c r="CA227" s="829"/>
      <c r="CB227" s="829"/>
      <c r="CC227" s="829"/>
      <c r="CD227" s="829"/>
      <c r="CE227" s="829"/>
      <c r="CF227" s="829"/>
      <c r="CG227" s="829"/>
      <c r="CH227" s="829"/>
      <c r="CI227" s="829"/>
      <c r="CJ227" s="829"/>
      <c r="CK227" s="829"/>
      <c r="CL227" s="829"/>
      <c r="CM227" s="829"/>
      <c r="CN227" s="839"/>
      <c r="CO227" s="840"/>
      <c r="CP227" s="840"/>
      <c r="CQ227" s="840"/>
      <c r="CR227" s="840"/>
      <c r="CS227" s="840"/>
      <c r="CT227" s="840"/>
      <c r="CU227" s="840"/>
      <c r="CV227" s="841"/>
    </row>
    <row r="228" spans="1:100" ht="13.5" customHeight="1" hidden="1">
      <c r="A228" s="832" t="s">
        <v>375</v>
      </c>
      <c r="B228" s="832"/>
      <c r="C228" s="832"/>
      <c r="D228" s="832"/>
      <c r="E228" s="832"/>
      <c r="F228" s="832"/>
      <c r="G228" s="832"/>
      <c r="H228" s="832"/>
      <c r="I228" s="832"/>
      <c r="J228" s="832"/>
      <c r="K228" s="832"/>
      <c r="L228" s="832"/>
      <c r="M228" s="832"/>
      <c r="N228" s="832"/>
      <c r="O228" s="832"/>
      <c r="P228" s="832"/>
      <c r="Q228" s="832"/>
      <c r="R228" s="832"/>
      <c r="S228" s="832"/>
      <c r="T228" s="832"/>
      <c r="U228" s="832"/>
      <c r="V228" s="828"/>
      <c r="W228" s="828"/>
      <c r="X228" s="828"/>
      <c r="Y228" s="828"/>
      <c r="Z228" s="828"/>
      <c r="AA228" s="828" t="s">
        <v>428</v>
      </c>
      <c r="AB228" s="828"/>
      <c r="AC228" s="828"/>
      <c r="AD228" s="828"/>
      <c r="AE228" s="828"/>
      <c r="AF228" s="828"/>
      <c r="AG228" s="828"/>
      <c r="AH228" s="828"/>
      <c r="AI228" s="828"/>
      <c r="AJ228" s="828" t="s">
        <v>401</v>
      </c>
      <c r="AK228" s="828"/>
      <c r="AL228" s="828"/>
      <c r="AM228" s="828"/>
      <c r="AN228" s="828"/>
      <c r="AO228" s="828"/>
      <c r="AP228" s="828"/>
      <c r="AQ228" s="828"/>
      <c r="AR228" s="828"/>
      <c r="AS228" s="828" t="s">
        <v>430</v>
      </c>
      <c r="AT228" s="828"/>
      <c r="AU228" s="828"/>
      <c r="AV228" s="828"/>
      <c r="AW228" s="828"/>
      <c r="AX228" s="828"/>
      <c r="AY228" s="828"/>
      <c r="AZ228" s="828"/>
      <c r="BA228" s="828"/>
      <c r="BB228" s="828"/>
      <c r="BC228" s="828" t="s">
        <v>154</v>
      </c>
      <c r="BD228" s="828"/>
      <c r="BE228" s="828"/>
      <c r="BF228" s="828"/>
      <c r="BG228" s="828"/>
      <c r="BH228" s="828"/>
      <c r="BI228" s="828"/>
      <c r="BJ228" s="828"/>
      <c r="BK228" s="828"/>
      <c r="BL228" s="828" t="s">
        <v>376</v>
      </c>
      <c r="BM228" s="828"/>
      <c r="BN228" s="828"/>
      <c r="BO228" s="828"/>
      <c r="BP228" s="828"/>
      <c r="BQ228" s="828"/>
      <c r="BR228" s="828"/>
      <c r="BS228" s="828"/>
      <c r="BT228" s="828"/>
      <c r="BU228" s="828"/>
      <c r="BV228" s="829">
        <v>0</v>
      </c>
      <c r="BW228" s="829"/>
      <c r="BX228" s="829"/>
      <c r="BY228" s="829"/>
      <c r="BZ228" s="829"/>
      <c r="CA228" s="829"/>
      <c r="CB228" s="829"/>
      <c r="CC228" s="829"/>
      <c r="CD228" s="829"/>
      <c r="CE228" s="829"/>
      <c r="CF228" s="829"/>
      <c r="CG228" s="829"/>
      <c r="CH228" s="829"/>
      <c r="CI228" s="829"/>
      <c r="CJ228" s="829"/>
      <c r="CK228" s="829"/>
      <c r="CL228" s="829"/>
      <c r="CM228" s="829"/>
      <c r="CN228" s="839"/>
      <c r="CO228" s="840"/>
      <c r="CP228" s="840"/>
      <c r="CQ228" s="840"/>
      <c r="CR228" s="840"/>
      <c r="CS228" s="840"/>
      <c r="CT228" s="840"/>
      <c r="CU228" s="840"/>
      <c r="CV228" s="841"/>
    </row>
    <row r="229" spans="1:100" ht="12.75">
      <c r="A229" s="860" t="s">
        <v>431</v>
      </c>
      <c r="B229" s="860"/>
      <c r="C229" s="860"/>
      <c r="D229" s="860"/>
      <c r="E229" s="860"/>
      <c r="F229" s="860"/>
      <c r="G229" s="860"/>
      <c r="H229" s="860"/>
      <c r="I229" s="860"/>
      <c r="J229" s="860"/>
      <c r="K229" s="860"/>
      <c r="L229" s="860"/>
      <c r="M229" s="860"/>
      <c r="N229" s="860"/>
      <c r="O229" s="860"/>
      <c r="P229" s="860"/>
      <c r="Q229" s="860"/>
      <c r="R229" s="860"/>
      <c r="S229" s="860"/>
      <c r="T229" s="860"/>
      <c r="U229" s="860"/>
      <c r="V229" s="828"/>
      <c r="W229" s="828"/>
      <c r="X229" s="828"/>
      <c r="Y229" s="828"/>
      <c r="Z229" s="828"/>
      <c r="AA229" s="830" t="s">
        <v>432</v>
      </c>
      <c r="AB229" s="830"/>
      <c r="AC229" s="830"/>
      <c r="AD229" s="830"/>
      <c r="AE229" s="830"/>
      <c r="AF229" s="830"/>
      <c r="AG229" s="830"/>
      <c r="AH229" s="830"/>
      <c r="AI229" s="830"/>
      <c r="AJ229" s="830" t="s">
        <v>401</v>
      </c>
      <c r="AK229" s="830"/>
      <c r="AL229" s="830"/>
      <c r="AM229" s="830"/>
      <c r="AN229" s="830"/>
      <c r="AO229" s="830"/>
      <c r="AP229" s="830"/>
      <c r="AQ229" s="830"/>
      <c r="AR229" s="830"/>
      <c r="AS229" s="828"/>
      <c r="AT229" s="828"/>
      <c r="AU229" s="828"/>
      <c r="AV229" s="828"/>
      <c r="AW229" s="828"/>
      <c r="AX229" s="828"/>
      <c r="AY229" s="828"/>
      <c r="AZ229" s="828"/>
      <c r="BA229" s="828"/>
      <c r="BB229" s="828"/>
      <c r="BC229" s="828"/>
      <c r="BD229" s="828"/>
      <c r="BE229" s="828"/>
      <c r="BF229" s="828"/>
      <c r="BG229" s="828"/>
      <c r="BH229" s="828"/>
      <c r="BI229" s="828"/>
      <c r="BJ229" s="828"/>
      <c r="BK229" s="828"/>
      <c r="BL229" s="828"/>
      <c r="BM229" s="828"/>
      <c r="BN229" s="828"/>
      <c r="BO229" s="828"/>
      <c r="BP229" s="828"/>
      <c r="BQ229" s="828"/>
      <c r="BR229" s="828"/>
      <c r="BS229" s="828"/>
      <c r="BT229" s="828"/>
      <c r="BU229" s="828"/>
      <c r="BV229" s="845">
        <f>BV230</f>
        <v>420600</v>
      </c>
      <c r="BW229" s="845"/>
      <c r="BX229" s="845"/>
      <c r="BY229" s="845"/>
      <c r="BZ229" s="845"/>
      <c r="CA229" s="845"/>
      <c r="CB229" s="845"/>
      <c r="CC229" s="845"/>
      <c r="CD229" s="845"/>
      <c r="CE229" s="845">
        <f>CE230</f>
        <v>420600</v>
      </c>
      <c r="CF229" s="845"/>
      <c r="CG229" s="845"/>
      <c r="CH229" s="845"/>
      <c r="CI229" s="845"/>
      <c r="CJ229" s="845"/>
      <c r="CK229" s="845"/>
      <c r="CL229" s="845"/>
      <c r="CM229" s="845"/>
      <c r="CN229" s="845">
        <f>CN230</f>
        <v>420600</v>
      </c>
      <c r="CO229" s="845"/>
      <c r="CP229" s="845"/>
      <c r="CQ229" s="845"/>
      <c r="CR229" s="845"/>
      <c r="CS229" s="845"/>
      <c r="CT229" s="845"/>
      <c r="CU229" s="845"/>
      <c r="CV229" s="845"/>
    </row>
    <row r="230" spans="1:100" ht="12.75">
      <c r="A230" s="834" t="s">
        <v>433</v>
      </c>
      <c r="B230" s="834"/>
      <c r="C230" s="834"/>
      <c r="D230" s="834"/>
      <c r="E230" s="834"/>
      <c r="F230" s="834"/>
      <c r="G230" s="834"/>
      <c r="H230" s="834"/>
      <c r="I230" s="834"/>
      <c r="J230" s="834"/>
      <c r="K230" s="834"/>
      <c r="L230" s="834"/>
      <c r="M230" s="834"/>
      <c r="N230" s="834"/>
      <c r="O230" s="834"/>
      <c r="P230" s="834"/>
      <c r="Q230" s="834"/>
      <c r="R230" s="834"/>
      <c r="S230" s="834"/>
      <c r="T230" s="834"/>
      <c r="U230" s="834"/>
      <c r="V230" s="828"/>
      <c r="W230" s="828"/>
      <c r="X230" s="828"/>
      <c r="Y230" s="828"/>
      <c r="Z230" s="828"/>
      <c r="AA230" s="828" t="s">
        <v>432</v>
      </c>
      <c r="AB230" s="828"/>
      <c r="AC230" s="828"/>
      <c r="AD230" s="828"/>
      <c r="AE230" s="828"/>
      <c r="AF230" s="828"/>
      <c r="AG230" s="828"/>
      <c r="AH230" s="828"/>
      <c r="AI230" s="828"/>
      <c r="AJ230" s="828" t="s">
        <v>401</v>
      </c>
      <c r="AK230" s="828"/>
      <c r="AL230" s="828"/>
      <c r="AM230" s="828"/>
      <c r="AN230" s="828"/>
      <c r="AO230" s="828"/>
      <c r="AP230" s="828"/>
      <c r="AQ230" s="828"/>
      <c r="AR230" s="828"/>
      <c r="AS230" s="828" t="s">
        <v>434</v>
      </c>
      <c r="AT230" s="828"/>
      <c r="AU230" s="828"/>
      <c r="AV230" s="828"/>
      <c r="AW230" s="828"/>
      <c r="AX230" s="828"/>
      <c r="AY230" s="828"/>
      <c r="AZ230" s="828"/>
      <c r="BA230" s="828"/>
      <c r="BB230" s="828"/>
      <c r="BC230" s="828" t="s">
        <v>435</v>
      </c>
      <c r="BD230" s="828"/>
      <c r="BE230" s="828"/>
      <c r="BF230" s="828"/>
      <c r="BG230" s="828"/>
      <c r="BH230" s="828"/>
      <c r="BI230" s="828"/>
      <c r="BJ230" s="828"/>
      <c r="BK230" s="828"/>
      <c r="BL230" s="828"/>
      <c r="BM230" s="828"/>
      <c r="BN230" s="828"/>
      <c r="BO230" s="828"/>
      <c r="BP230" s="828"/>
      <c r="BQ230" s="828"/>
      <c r="BR230" s="828"/>
      <c r="BS230" s="828"/>
      <c r="BT230" s="828"/>
      <c r="BU230" s="828"/>
      <c r="BV230" s="829">
        <f>BV231</f>
        <v>420600</v>
      </c>
      <c r="BW230" s="829"/>
      <c r="BX230" s="829"/>
      <c r="BY230" s="829"/>
      <c r="BZ230" s="829"/>
      <c r="CA230" s="829"/>
      <c r="CB230" s="829"/>
      <c r="CC230" s="829"/>
      <c r="CD230" s="829"/>
      <c r="CE230" s="829">
        <f>CE231</f>
        <v>420600</v>
      </c>
      <c r="CF230" s="829"/>
      <c r="CG230" s="829"/>
      <c r="CH230" s="829"/>
      <c r="CI230" s="829"/>
      <c r="CJ230" s="829"/>
      <c r="CK230" s="829"/>
      <c r="CL230" s="829"/>
      <c r="CM230" s="829"/>
      <c r="CN230" s="842">
        <f>CN231</f>
        <v>420600</v>
      </c>
      <c r="CO230" s="842"/>
      <c r="CP230" s="842"/>
      <c r="CQ230" s="842"/>
      <c r="CR230" s="842"/>
      <c r="CS230" s="842"/>
      <c r="CT230" s="842"/>
      <c r="CU230" s="842"/>
      <c r="CV230" s="842"/>
    </row>
    <row r="231" spans="1:100" ht="12.75">
      <c r="A231" s="832" t="s">
        <v>436</v>
      </c>
      <c r="B231" s="832"/>
      <c r="C231" s="832"/>
      <c r="D231" s="832"/>
      <c r="E231" s="832"/>
      <c r="F231" s="832"/>
      <c r="G231" s="832"/>
      <c r="H231" s="832"/>
      <c r="I231" s="832"/>
      <c r="J231" s="832"/>
      <c r="K231" s="832"/>
      <c r="L231" s="832"/>
      <c r="M231" s="832"/>
      <c r="N231" s="832"/>
      <c r="O231" s="832"/>
      <c r="P231" s="832"/>
      <c r="Q231" s="832"/>
      <c r="R231" s="832"/>
      <c r="S231" s="832"/>
      <c r="T231" s="832"/>
      <c r="U231" s="832"/>
      <c r="V231" s="828"/>
      <c r="W231" s="828"/>
      <c r="X231" s="828"/>
      <c r="Y231" s="828"/>
      <c r="Z231" s="828"/>
      <c r="AA231" s="828" t="s">
        <v>432</v>
      </c>
      <c r="AB231" s="828"/>
      <c r="AC231" s="828"/>
      <c r="AD231" s="828"/>
      <c r="AE231" s="828"/>
      <c r="AF231" s="828"/>
      <c r="AG231" s="828"/>
      <c r="AH231" s="828"/>
      <c r="AI231" s="828"/>
      <c r="AJ231" s="828" t="s">
        <v>401</v>
      </c>
      <c r="AK231" s="828"/>
      <c r="AL231" s="828"/>
      <c r="AM231" s="828"/>
      <c r="AN231" s="828"/>
      <c r="AO231" s="828"/>
      <c r="AP231" s="828"/>
      <c r="AQ231" s="828"/>
      <c r="AR231" s="828"/>
      <c r="AS231" s="828" t="s">
        <v>434</v>
      </c>
      <c r="AT231" s="828"/>
      <c r="AU231" s="828"/>
      <c r="AV231" s="828"/>
      <c r="AW231" s="828"/>
      <c r="AX231" s="828"/>
      <c r="AY231" s="828"/>
      <c r="AZ231" s="828"/>
      <c r="BA231" s="828"/>
      <c r="BB231" s="828"/>
      <c r="BC231" s="828" t="s">
        <v>437</v>
      </c>
      <c r="BD231" s="828"/>
      <c r="BE231" s="828"/>
      <c r="BF231" s="828"/>
      <c r="BG231" s="828"/>
      <c r="BH231" s="828"/>
      <c r="BI231" s="828"/>
      <c r="BJ231" s="828"/>
      <c r="BK231" s="828"/>
      <c r="BL231" s="828"/>
      <c r="BM231" s="828"/>
      <c r="BN231" s="828"/>
      <c r="BO231" s="828"/>
      <c r="BP231" s="828"/>
      <c r="BQ231" s="828"/>
      <c r="BR231" s="828"/>
      <c r="BS231" s="828"/>
      <c r="BT231" s="828"/>
      <c r="BU231" s="828"/>
      <c r="BV231" s="829">
        <f>BV232</f>
        <v>420600</v>
      </c>
      <c r="BW231" s="829"/>
      <c r="BX231" s="829"/>
      <c r="BY231" s="829"/>
      <c r="BZ231" s="829"/>
      <c r="CA231" s="829"/>
      <c r="CB231" s="829"/>
      <c r="CC231" s="829"/>
      <c r="CD231" s="829"/>
      <c r="CE231" s="829">
        <f>CE232</f>
        <v>420600</v>
      </c>
      <c r="CF231" s="829"/>
      <c r="CG231" s="829"/>
      <c r="CH231" s="829"/>
      <c r="CI231" s="829"/>
      <c r="CJ231" s="829"/>
      <c r="CK231" s="829"/>
      <c r="CL231" s="829"/>
      <c r="CM231" s="829"/>
      <c r="CN231" s="842">
        <f>CN232</f>
        <v>420600</v>
      </c>
      <c r="CO231" s="842"/>
      <c r="CP231" s="842"/>
      <c r="CQ231" s="842"/>
      <c r="CR231" s="842"/>
      <c r="CS231" s="842"/>
      <c r="CT231" s="842"/>
      <c r="CU231" s="842"/>
      <c r="CV231" s="842"/>
    </row>
    <row r="232" spans="1:100" ht="12.75">
      <c r="A232" s="834" t="s">
        <v>438</v>
      </c>
      <c r="B232" s="834"/>
      <c r="C232" s="834"/>
      <c r="D232" s="834"/>
      <c r="E232" s="834"/>
      <c r="F232" s="834"/>
      <c r="G232" s="834"/>
      <c r="H232" s="834"/>
      <c r="I232" s="834"/>
      <c r="J232" s="834"/>
      <c r="K232" s="834"/>
      <c r="L232" s="834"/>
      <c r="M232" s="834"/>
      <c r="N232" s="834"/>
      <c r="O232" s="834"/>
      <c r="P232" s="834"/>
      <c r="Q232" s="834"/>
      <c r="R232" s="834"/>
      <c r="S232" s="834"/>
      <c r="T232" s="834"/>
      <c r="U232" s="834"/>
      <c r="V232" s="828"/>
      <c r="W232" s="828"/>
      <c r="X232" s="828"/>
      <c r="Y232" s="828"/>
      <c r="Z232" s="828"/>
      <c r="AA232" s="828" t="s">
        <v>432</v>
      </c>
      <c r="AB232" s="828"/>
      <c r="AC232" s="828"/>
      <c r="AD232" s="828"/>
      <c r="AE232" s="828"/>
      <c r="AF232" s="828"/>
      <c r="AG232" s="828"/>
      <c r="AH232" s="828"/>
      <c r="AI232" s="828"/>
      <c r="AJ232" s="828" t="s">
        <v>401</v>
      </c>
      <c r="AK232" s="828"/>
      <c r="AL232" s="828"/>
      <c r="AM232" s="828"/>
      <c r="AN232" s="828"/>
      <c r="AO232" s="828"/>
      <c r="AP232" s="828"/>
      <c r="AQ232" s="828"/>
      <c r="AR232" s="828"/>
      <c r="AS232" s="828" t="s">
        <v>434</v>
      </c>
      <c r="AT232" s="828"/>
      <c r="AU232" s="828"/>
      <c r="AV232" s="828"/>
      <c r="AW232" s="828"/>
      <c r="AX232" s="828"/>
      <c r="AY232" s="828"/>
      <c r="AZ232" s="828"/>
      <c r="BA232" s="828"/>
      <c r="BB232" s="828"/>
      <c r="BC232" s="828" t="s">
        <v>437</v>
      </c>
      <c r="BD232" s="828"/>
      <c r="BE232" s="828"/>
      <c r="BF232" s="828"/>
      <c r="BG232" s="828"/>
      <c r="BH232" s="828"/>
      <c r="BI232" s="828"/>
      <c r="BJ232" s="828"/>
      <c r="BK232" s="828"/>
      <c r="BL232" s="828" t="s">
        <v>439</v>
      </c>
      <c r="BM232" s="828"/>
      <c r="BN232" s="828"/>
      <c r="BO232" s="828"/>
      <c r="BP232" s="828"/>
      <c r="BQ232" s="828"/>
      <c r="BR232" s="828"/>
      <c r="BS232" s="828"/>
      <c r="BT232" s="828"/>
      <c r="BU232" s="828"/>
      <c r="BV232" s="829">
        <f>'1403'!G96</f>
        <v>420600</v>
      </c>
      <c r="BW232" s="829"/>
      <c r="BX232" s="829"/>
      <c r="BY232" s="829"/>
      <c r="BZ232" s="829"/>
      <c r="CA232" s="829"/>
      <c r="CB232" s="829"/>
      <c r="CC232" s="829"/>
      <c r="CD232" s="829"/>
      <c r="CE232" s="909">
        <v>420600</v>
      </c>
      <c r="CF232" s="910"/>
      <c r="CG232" s="910"/>
      <c r="CH232" s="910"/>
      <c r="CI232" s="910"/>
      <c r="CJ232" s="910"/>
      <c r="CK232" s="910"/>
      <c r="CL232" s="910"/>
      <c r="CM232" s="911"/>
      <c r="CN232" s="839">
        <f>CE232</f>
        <v>420600</v>
      </c>
      <c r="CO232" s="840"/>
      <c r="CP232" s="840"/>
      <c r="CQ232" s="840"/>
      <c r="CR232" s="840"/>
      <c r="CS232" s="840"/>
      <c r="CT232" s="840"/>
      <c r="CU232" s="840"/>
      <c r="CV232" s="841"/>
    </row>
    <row r="233" spans="1:100" ht="12.75">
      <c r="A233" s="918" t="s">
        <v>440</v>
      </c>
      <c r="B233" s="918"/>
      <c r="C233" s="918"/>
      <c r="D233" s="918"/>
      <c r="E233" s="918"/>
      <c r="F233" s="918"/>
      <c r="G233" s="918"/>
      <c r="H233" s="918"/>
      <c r="I233" s="918"/>
      <c r="J233" s="918"/>
      <c r="K233" s="918"/>
      <c r="L233" s="918"/>
      <c r="M233" s="918"/>
      <c r="N233" s="918"/>
      <c r="O233" s="918"/>
      <c r="P233" s="918"/>
      <c r="Q233" s="918"/>
      <c r="R233" s="918"/>
      <c r="S233" s="918"/>
      <c r="T233" s="918"/>
      <c r="U233" s="918"/>
      <c r="V233" s="918"/>
      <c r="W233" s="918"/>
      <c r="X233" s="918"/>
      <c r="Y233" s="918"/>
      <c r="Z233" s="918"/>
      <c r="AA233" s="828"/>
      <c r="AB233" s="828"/>
      <c r="AC233" s="828"/>
      <c r="AD233" s="828"/>
      <c r="AE233" s="828"/>
      <c r="AF233" s="828"/>
      <c r="AG233" s="828"/>
      <c r="AH233" s="828"/>
      <c r="AI233" s="828"/>
      <c r="AJ233" s="828"/>
      <c r="AK233" s="828"/>
      <c r="AL233" s="828"/>
      <c r="AM233" s="828"/>
      <c r="AN233" s="828"/>
      <c r="AO233" s="828"/>
      <c r="AP233" s="828"/>
      <c r="AQ233" s="828"/>
      <c r="AR233" s="828"/>
      <c r="AS233" s="828"/>
      <c r="AT233" s="828"/>
      <c r="AU233" s="828"/>
      <c r="AV233" s="828"/>
      <c r="AW233" s="828"/>
      <c r="AX233" s="828"/>
      <c r="AY233" s="828"/>
      <c r="AZ233" s="828"/>
      <c r="BA233" s="828"/>
      <c r="BB233" s="828"/>
      <c r="BC233" s="828"/>
      <c r="BD233" s="828"/>
      <c r="BE233" s="828"/>
      <c r="BF233" s="828"/>
      <c r="BG233" s="828"/>
      <c r="BH233" s="828"/>
      <c r="BI233" s="828"/>
      <c r="BJ233" s="828"/>
      <c r="BK233" s="828"/>
      <c r="BL233" s="828"/>
      <c r="BM233" s="828"/>
      <c r="BN233" s="828"/>
      <c r="BO233" s="828"/>
      <c r="BP233" s="828"/>
      <c r="BQ233" s="828"/>
      <c r="BR233" s="828"/>
      <c r="BS233" s="828"/>
      <c r="BT233" s="828"/>
      <c r="BU233" s="828"/>
      <c r="BV233" s="829"/>
      <c r="BW233" s="829"/>
      <c r="BX233" s="829"/>
      <c r="BY233" s="829"/>
      <c r="BZ233" s="829"/>
      <c r="CA233" s="829"/>
      <c r="CB233" s="829"/>
      <c r="CC233" s="829"/>
      <c r="CD233" s="829"/>
      <c r="CE233" s="885" t="s">
        <v>441</v>
      </c>
      <c r="CF233" s="885"/>
      <c r="CG233" s="885"/>
      <c r="CH233" s="885"/>
      <c r="CI233" s="885"/>
      <c r="CJ233" s="885"/>
      <c r="CK233" s="885"/>
      <c r="CL233" s="885"/>
      <c r="CM233" s="885"/>
      <c r="CN233" s="843" t="s">
        <v>441</v>
      </c>
      <c r="CO233" s="843"/>
      <c r="CP233" s="843"/>
      <c r="CQ233" s="843"/>
      <c r="CR233" s="843"/>
      <c r="CS233" s="843"/>
      <c r="CT233" s="843"/>
      <c r="CU233" s="843"/>
      <c r="CV233" s="843"/>
    </row>
    <row r="234" spans="1:100" ht="12.75">
      <c r="A234" s="329"/>
      <c r="B234" s="329"/>
      <c r="C234" s="329"/>
      <c r="D234" s="329"/>
      <c r="E234" s="329"/>
      <c r="F234" s="329"/>
      <c r="G234" s="329"/>
      <c r="H234" s="329"/>
      <c r="I234" s="329"/>
      <c r="J234" s="329"/>
      <c r="K234" s="329"/>
      <c r="L234" s="329"/>
      <c r="M234" s="329"/>
      <c r="N234" s="329"/>
      <c r="O234" s="329"/>
      <c r="P234" s="329"/>
      <c r="Q234" s="329"/>
      <c r="R234" s="329"/>
      <c r="S234" s="329"/>
      <c r="T234" s="329"/>
      <c r="U234" s="329"/>
      <c r="V234" s="329"/>
      <c r="W234" s="329"/>
      <c r="X234" s="329"/>
      <c r="Y234" s="329"/>
      <c r="Z234" s="329"/>
      <c r="AA234" s="318"/>
      <c r="AB234" s="318"/>
      <c r="AC234" s="318"/>
      <c r="AD234" s="318"/>
      <c r="AE234" s="318"/>
      <c r="AF234" s="318"/>
      <c r="AG234" s="318"/>
      <c r="AH234" s="318"/>
      <c r="AI234" s="318"/>
      <c r="AJ234" s="318"/>
      <c r="AK234" s="318"/>
      <c r="AL234" s="318"/>
      <c r="AM234" s="318"/>
      <c r="AN234" s="318"/>
      <c r="AO234" s="318"/>
      <c r="AP234" s="318"/>
      <c r="AQ234" s="318"/>
      <c r="AR234" s="318"/>
      <c r="AS234" s="318"/>
      <c r="AT234" s="318"/>
      <c r="AU234" s="318"/>
      <c r="AV234" s="318"/>
      <c r="AW234" s="318"/>
      <c r="AX234" s="318"/>
      <c r="AY234" s="318"/>
      <c r="AZ234" s="318"/>
      <c r="BA234" s="318"/>
      <c r="BB234" s="318"/>
      <c r="BC234" s="318"/>
      <c r="BD234" s="318"/>
      <c r="BE234" s="318"/>
      <c r="BF234" s="318"/>
      <c r="BG234" s="318"/>
      <c r="BH234" s="318"/>
      <c r="BI234" s="318"/>
      <c r="BJ234" s="318"/>
      <c r="BK234" s="318"/>
      <c r="BL234" s="318"/>
      <c r="BM234" s="318"/>
      <c r="BN234" s="318"/>
      <c r="BO234" s="318"/>
      <c r="BP234" s="318"/>
      <c r="BQ234" s="318"/>
      <c r="BR234" s="318"/>
      <c r="BS234" s="318"/>
      <c r="BT234" s="318"/>
      <c r="BU234" s="330" t="s">
        <v>442</v>
      </c>
      <c r="BV234" s="844">
        <f>BV30+BV127+BV151+BV173+BV225+BV229</f>
        <v>14454945.001454212</v>
      </c>
      <c r="BW234" s="844"/>
      <c r="BX234" s="844"/>
      <c r="BY234" s="844"/>
      <c r="BZ234" s="844"/>
      <c r="CA234" s="844"/>
      <c r="CB234" s="844"/>
      <c r="CC234" s="844"/>
      <c r="CD234" s="844"/>
      <c r="CE234" s="844">
        <f>CE30+CE127+CE151+CE173+CE225+CE229-0.01</f>
        <v>14084304.992700001</v>
      </c>
      <c r="CF234" s="844"/>
      <c r="CG234" s="844"/>
      <c r="CH234" s="844"/>
      <c r="CI234" s="844"/>
      <c r="CJ234" s="844"/>
      <c r="CK234" s="844"/>
      <c r="CL234" s="844"/>
      <c r="CM234" s="844"/>
      <c r="CN234" s="844">
        <f>CN30+CN127+CN151+CN173+CN225+CN229-0.01</f>
        <v>13702875.992700001</v>
      </c>
      <c r="CO234" s="844"/>
      <c r="CP234" s="844"/>
      <c r="CQ234" s="844"/>
      <c r="CR234" s="844"/>
      <c r="CS234" s="844"/>
      <c r="CT234" s="844"/>
      <c r="CU234" s="844"/>
      <c r="CV234" s="844"/>
    </row>
    <row r="235" ht="13.5" thickBot="1">
      <c r="A235" s="316" t="s">
        <v>14</v>
      </c>
    </row>
    <row r="236" spans="1:99" ht="12.75">
      <c r="A236" s="316" t="s">
        <v>443</v>
      </c>
      <c r="T236" s="862" t="s">
        <v>728</v>
      </c>
      <c r="U236" s="862"/>
      <c r="V236" s="862"/>
      <c r="W236" s="862"/>
      <c r="X236" s="862"/>
      <c r="Y236" s="862"/>
      <c r="Z236" s="862"/>
      <c r="AA236" s="862"/>
      <c r="AB236" s="862"/>
      <c r="AC236" s="862"/>
      <c r="AD236" s="862"/>
      <c r="AE236" s="862"/>
      <c r="AF236" s="862"/>
      <c r="AG236" s="862"/>
      <c r="AH236" s="862"/>
      <c r="AI236" s="862"/>
      <c r="AJ236" s="862"/>
      <c r="AL236" s="862"/>
      <c r="AM236" s="862"/>
      <c r="AN236" s="862"/>
      <c r="AO236" s="862"/>
      <c r="AP236" s="862"/>
      <c r="AQ236" s="862"/>
      <c r="AR236" s="862"/>
      <c r="AS236" s="862"/>
      <c r="AT236" s="862"/>
      <c r="AU236" s="862"/>
      <c r="AV236" s="862"/>
      <c r="AW236" s="862"/>
      <c r="AX236" s="862"/>
      <c r="AY236" s="862"/>
      <c r="AZ236" s="862"/>
      <c r="BA236" s="862"/>
      <c r="BB236" s="862"/>
      <c r="BD236" s="862" t="str">
        <f>BX6</f>
        <v>Демьянова М.А.</v>
      </c>
      <c r="BE236" s="862"/>
      <c r="BF236" s="862"/>
      <c r="BG236" s="862"/>
      <c r="BH236" s="862"/>
      <c r="BI236" s="862"/>
      <c r="BJ236" s="862"/>
      <c r="BK236" s="862"/>
      <c r="BL236" s="862"/>
      <c r="BM236" s="862"/>
      <c r="BN236" s="862"/>
      <c r="BO236" s="862"/>
      <c r="BP236" s="862"/>
      <c r="BQ236" s="862"/>
      <c r="BR236" s="862"/>
      <c r="BS236" s="862"/>
      <c r="BT236" s="862"/>
      <c r="CC236" s="316" t="s">
        <v>444</v>
      </c>
      <c r="CN236" s="915"/>
      <c r="CO236" s="916"/>
      <c r="CP236" s="916"/>
      <c r="CQ236" s="916"/>
      <c r="CR236" s="916"/>
      <c r="CS236" s="916"/>
      <c r="CT236" s="916"/>
      <c r="CU236" s="917"/>
    </row>
    <row r="237" spans="1:256" ht="13.5" thickBot="1">
      <c r="A237" s="331"/>
      <c r="B237" s="331"/>
      <c r="C237" s="331"/>
      <c r="D237" s="331"/>
      <c r="E237" s="331"/>
      <c r="F237" s="331"/>
      <c r="G237" s="331"/>
      <c r="H237" s="331"/>
      <c r="I237" s="331"/>
      <c r="J237" s="331"/>
      <c r="K237" s="331"/>
      <c r="L237" s="331"/>
      <c r="M237" s="331"/>
      <c r="N237" s="331"/>
      <c r="O237" s="331"/>
      <c r="P237" s="331"/>
      <c r="Q237" s="331"/>
      <c r="R237" s="331"/>
      <c r="S237" s="331"/>
      <c r="T237" s="919" t="s">
        <v>445</v>
      </c>
      <c r="U237" s="919"/>
      <c r="V237" s="919"/>
      <c r="W237" s="919"/>
      <c r="X237" s="919"/>
      <c r="Y237" s="919"/>
      <c r="Z237" s="919"/>
      <c r="AA237" s="919"/>
      <c r="AB237" s="919"/>
      <c r="AC237" s="919"/>
      <c r="AD237" s="919"/>
      <c r="AE237" s="919"/>
      <c r="AF237" s="919"/>
      <c r="AG237" s="919"/>
      <c r="AH237" s="919"/>
      <c r="AI237" s="919"/>
      <c r="AJ237" s="919"/>
      <c r="AK237" s="331"/>
      <c r="AL237" s="919" t="s">
        <v>307</v>
      </c>
      <c r="AM237" s="919"/>
      <c r="AN237" s="919"/>
      <c r="AO237" s="919"/>
      <c r="AP237" s="919"/>
      <c r="AQ237" s="919"/>
      <c r="AR237" s="919"/>
      <c r="AS237" s="919"/>
      <c r="AT237" s="919"/>
      <c r="AU237" s="919"/>
      <c r="AV237" s="919"/>
      <c r="AW237" s="919"/>
      <c r="AX237" s="919"/>
      <c r="AY237" s="919"/>
      <c r="AZ237" s="919"/>
      <c r="BA237" s="919"/>
      <c r="BB237" s="919"/>
      <c r="BC237" s="331"/>
      <c r="BD237" s="919" t="s">
        <v>308</v>
      </c>
      <c r="BE237" s="919"/>
      <c r="BF237" s="919"/>
      <c r="BG237" s="919"/>
      <c r="BH237" s="919"/>
      <c r="BI237" s="919"/>
      <c r="BJ237" s="919"/>
      <c r="BK237" s="919"/>
      <c r="BL237" s="919"/>
      <c r="BM237" s="919"/>
      <c r="BN237" s="919"/>
      <c r="BO237" s="919"/>
      <c r="BP237" s="919"/>
      <c r="BQ237" s="919"/>
      <c r="BR237" s="919"/>
      <c r="BS237" s="919"/>
      <c r="BT237" s="919"/>
      <c r="BU237" s="331"/>
      <c r="BV237" s="331"/>
      <c r="BW237" s="331"/>
      <c r="BX237" s="331"/>
      <c r="BY237" s="331"/>
      <c r="BZ237" s="331"/>
      <c r="CA237" s="331"/>
      <c r="CB237" s="331"/>
      <c r="CC237" s="316" t="s">
        <v>446</v>
      </c>
      <c r="CD237" s="331"/>
      <c r="CE237" s="331"/>
      <c r="CF237" s="331"/>
      <c r="CG237" s="331"/>
      <c r="CH237" s="331"/>
      <c r="CL237" s="331"/>
      <c r="CN237" s="912"/>
      <c r="CO237" s="913"/>
      <c r="CP237" s="913"/>
      <c r="CQ237" s="913"/>
      <c r="CR237" s="913"/>
      <c r="CS237" s="913"/>
      <c r="CT237" s="913"/>
      <c r="CU237" s="914"/>
      <c r="CV237" s="331"/>
      <c r="CW237" s="331"/>
      <c r="CX237" s="331"/>
      <c r="CY237" s="331"/>
      <c r="CZ237" s="331"/>
      <c r="DA237" s="331"/>
      <c r="DB237" s="331"/>
      <c r="DC237" s="331"/>
      <c r="DD237" s="331"/>
      <c r="DE237" s="331"/>
      <c r="DF237" s="331"/>
      <c r="DG237" s="331"/>
      <c r="DH237" s="331"/>
      <c r="DI237" s="331"/>
      <c r="DJ237" s="331"/>
      <c r="DK237" s="331"/>
      <c r="DL237" s="331"/>
      <c r="DM237" s="331"/>
      <c r="DN237" s="331"/>
      <c r="DO237" s="331"/>
      <c r="DP237" s="331"/>
      <c r="DQ237" s="331"/>
      <c r="DR237" s="331"/>
      <c r="DS237" s="331"/>
      <c r="DT237" s="331"/>
      <c r="DU237" s="331"/>
      <c r="DV237" s="331"/>
      <c r="DW237" s="331"/>
      <c r="DX237" s="331"/>
      <c r="DY237" s="331"/>
      <c r="DZ237" s="331"/>
      <c r="EA237" s="331"/>
      <c r="EB237" s="331"/>
      <c r="EC237" s="331"/>
      <c r="ED237" s="331"/>
      <c r="EE237" s="331"/>
      <c r="EF237" s="331"/>
      <c r="EG237" s="331"/>
      <c r="EH237" s="331"/>
      <c r="EI237" s="331"/>
      <c r="EJ237" s="331"/>
      <c r="EK237" s="331"/>
      <c r="EL237" s="331"/>
      <c r="EM237" s="331"/>
      <c r="EN237" s="331"/>
      <c r="EO237" s="331"/>
      <c r="EP237" s="331"/>
      <c r="EQ237" s="331"/>
      <c r="ER237" s="331"/>
      <c r="ES237" s="331"/>
      <c r="ET237" s="331"/>
      <c r="EU237" s="331"/>
      <c r="EV237" s="331"/>
      <c r="EW237" s="331"/>
      <c r="EX237" s="331"/>
      <c r="EY237" s="331"/>
      <c r="EZ237" s="331"/>
      <c r="FA237" s="331"/>
      <c r="FB237" s="331"/>
      <c r="FC237" s="331"/>
      <c r="FD237" s="331"/>
      <c r="FE237" s="331"/>
      <c r="FF237" s="331"/>
      <c r="FG237" s="331"/>
      <c r="FH237" s="331"/>
      <c r="FI237" s="331"/>
      <c r="FJ237" s="331"/>
      <c r="FK237" s="331"/>
      <c r="FL237" s="331"/>
      <c r="FM237" s="331"/>
      <c r="FN237" s="331"/>
      <c r="FO237" s="331"/>
      <c r="FP237" s="331"/>
      <c r="FW237" s="331"/>
      <c r="FX237" s="331"/>
      <c r="FY237" s="331"/>
      <c r="FZ237" s="331"/>
      <c r="GA237" s="331"/>
      <c r="GB237" s="331"/>
      <c r="GC237" s="331"/>
      <c r="GD237" s="331"/>
      <c r="GE237" s="331"/>
      <c r="GF237" s="331"/>
      <c r="GG237" s="331"/>
      <c r="GH237" s="331"/>
      <c r="GI237" s="331"/>
      <c r="GJ237" s="331"/>
      <c r="GK237" s="331"/>
      <c r="GL237" s="331"/>
      <c r="GM237" s="331"/>
      <c r="GN237" s="331"/>
      <c r="GO237" s="331"/>
      <c r="GP237" s="331"/>
      <c r="GQ237" s="331"/>
      <c r="GR237" s="331"/>
      <c r="GS237" s="331"/>
      <c r="GT237" s="331"/>
      <c r="GU237" s="331"/>
      <c r="GV237" s="331"/>
      <c r="GW237" s="331"/>
      <c r="GX237" s="331"/>
      <c r="GY237" s="331"/>
      <c r="GZ237" s="331"/>
      <c r="HA237" s="331"/>
      <c r="HB237" s="331"/>
      <c r="HC237" s="331"/>
      <c r="HD237" s="331"/>
      <c r="HE237" s="331"/>
      <c r="HF237" s="331"/>
      <c r="HG237" s="331"/>
      <c r="HH237" s="331"/>
      <c r="HI237" s="331"/>
      <c r="HJ237" s="331"/>
      <c r="HK237" s="331"/>
      <c r="HL237" s="331"/>
      <c r="HM237" s="331"/>
      <c r="HN237" s="331"/>
      <c r="HO237" s="331"/>
      <c r="HP237" s="331"/>
      <c r="HQ237" s="331"/>
      <c r="HR237" s="331"/>
      <c r="HS237" s="331"/>
      <c r="HT237" s="331"/>
      <c r="HU237" s="331"/>
      <c r="HV237" s="331"/>
      <c r="HW237" s="331"/>
      <c r="HX237" s="331"/>
      <c r="HY237" s="331"/>
      <c r="HZ237" s="331"/>
      <c r="IA237" s="331"/>
      <c r="IB237" s="331"/>
      <c r="IC237" s="331"/>
      <c r="ID237" s="331"/>
      <c r="IE237" s="331"/>
      <c r="IF237" s="331"/>
      <c r="IG237" s="331"/>
      <c r="IH237" s="331"/>
      <c r="II237" s="331"/>
      <c r="IJ237" s="331"/>
      <c r="IK237" s="331"/>
      <c r="IL237" s="331"/>
      <c r="IM237" s="331"/>
      <c r="IN237" s="331"/>
      <c r="IO237" s="331"/>
      <c r="IP237" s="331"/>
      <c r="IQ237" s="331"/>
      <c r="IR237" s="331"/>
      <c r="IS237" s="331"/>
      <c r="IT237" s="331"/>
      <c r="IU237" s="331"/>
      <c r="IV237" s="331"/>
    </row>
    <row r="238" spans="1:90" ht="12.75">
      <c r="A238" s="316" t="s">
        <v>447</v>
      </c>
      <c r="T238" s="862" t="s">
        <v>448</v>
      </c>
      <c r="U238" s="862"/>
      <c r="V238" s="862"/>
      <c r="W238" s="862"/>
      <c r="X238" s="862"/>
      <c r="Y238" s="862"/>
      <c r="Z238" s="862"/>
      <c r="AA238" s="862"/>
      <c r="AB238" s="862"/>
      <c r="AC238" s="862"/>
      <c r="AD238" s="862"/>
      <c r="AE238" s="862"/>
      <c r="AF238" s="862"/>
      <c r="AG238" s="862"/>
      <c r="AH238" s="862"/>
      <c r="AI238" s="862"/>
      <c r="AJ238" s="862"/>
      <c r="AL238" s="862"/>
      <c r="AM238" s="862"/>
      <c r="AN238" s="862"/>
      <c r="AO238" s="862"/>
      <c r="AP238" s="862"/>
      <c r="AQ238" s="862"/>
      <c r="AR238" s="862"/>
      <c r="AS238" s="862"/>
      <c r="AT238" s="862"/>
      <c r="AU238" s="862"/>
      <c r="AV238" s="862"/>
      <c r="AW238" s="862"/>
      <c r="AX238" s="862"/>
      <c r="AY238" s="862"/>
      <c r="AZ238" s="862"/>
      <c r="BA238" s="862"/>
      <c r="BB238" s="862"/>
      <c r="BD238" s="862" t="s">
        <v>449</v>
      </c>
      <c r="BE238" s="862"/>
      <c r="BF238" s="862"/>
      <c r="BG238" s="862"/>
      <c r="BH238" s="862"/>
      <c r="BI238" s="862"/>
      <c r="BJ238" s="862"/>
      <c r="BK238" s="862"/>
      <c r="BL238" s="862"/>
      <c r="BM238" s="862"/>
      <c r="BN238" s="862"/>
      <c r="BO238" s="862"/>
      <c r="BP238" s="862"/>
      <c r="BQ238" s="862"/>
      <c r="BR238" s="862"/>
      <c r="BS238" s="862"/>
      <c r="BT238" s="862"/>
      <c r="BV238" s="868" t="s">
        <v>450</v>
      </c>
      <c r="BW238" s="868"/>
      <c r="BX238" s="868"/>
      <c r="BY238" s="868"/>
      <c r="BZ238" s="868"/>
      <c r="CA238" s="868"/>
      <c r="CB238" s="868"/>
      <c r="CC238" s="868"/>
      <c r="CD238" s="868"/>
      <c r="CE238" s="868"/>
      <c r="CF238" s="868"/>
      <c r="CG238" s="868"/>
      <c r="CH238" s="868"/>
      <c r="CI238" s="868"/>
      <c r="CJ238" s="868"/>
      <c r="CK238" s="868"/>
      <c r="CL238" s="868"/>
    </row>
    <row r="239" spans="1:256" ht="12.75">
      <c r="A239" s="332"/>
      <c r="B239" s="331"/>
      <c r="C239" s="331"/>
      <c r="D239" s="331"/>
      <c r="E239" s="331"/>
      <c r="F239" s="331"/>
      <c r="G239" s="331"/>
      <c r="H239" s="331"/>
      <c r="I239" s="331"/>
      <c r="J239" s="331"/>
      <c r="K239" s="331"/>
      <c r="L239" s="331"/>
      <c r="M239" s="331"/>
      <c r="N239" s="331"/>
      <c r="O239" s="331"/>
      <c r="P239" s="331"/>
      <c r="Q239" s="331"/>
      <c r="R239" s="331"/>
      <c r="S239" s="331"/>
      <c r="T239" s="919" t="s">
        <v>445</v>
      </c>
      <c r="U239" s="919"/>
      <c r="V239" s="919"/>
      <c r="W239" s="919"/>
      <c r="X239" s="919"/>
      <c r="Y239" s="919"/>
      <c r="Z239" s="919"/>
      <c r="AA239" s="919"/>
      <c r="AB239" s="919"/>
      <c r="AC239" s="919"/>
      <c r="AD239" s="919"/>
      <c r="AE239" s="919"/>
      <c r="AF239" s="919"/>
      <c r="AG239" s="919"/>
      <c r="AH239" s="919"/>
      <c r="AI239" s="919"/>
      <c r="AJ239" s="919"/>
      <c r="AK239" s="331"/>
      <c r="AL239" s="919" t="s">
        <v>307</v>
      </c>
      <c r="AM239" s="919"/>
      <c r="AN239" s="919"/>
      <c r="AO239" s="919"/>
      <c r="AP239" s="919"/>
      <c r="AQ239" s="919"/>
      <c r="AR239" s="919"/>
      <c r="AS239" s="919"/>
      <c r="AT239" s="919"/>
      <c r="AU239" s="919"/>
      <c r="AV239" s="919"/>
      <c r="AW239" s="919"/>
      <c r="AX239" s="919"/>
      <c r="AY239" s="919"/>
      <c r="AZ239" s="919"/>
      <c r="BA239" s="919"/>
      <c r="BB239" s="919"/>
      <c r="BC239" s="331"/>
      <c r="BD239" s="919" t="s">
        <v>308</v>
      </c>
      <c r="BE239" s="919"/>
      <c r="BF239" s="919"/>
      <c r="BG239" s="919"/>
      <c r="BH239" s="919"/>
      <c r="BI239" s="919"/>
      <c r="BJ239" s="919"/>
      <c r="BK239" s="919"/>
      <c r="BL239" s="919"/>
      <c r="BM239" s="919"/>
      <c r="BN239" s="919"/>
      <c r="BO239" s="919"/>
      <c r="BP239" s="919"/>
      <c r="BQ239" s="919"/>
      <c r="BR239" s="919"/>
      <c r="BS239" s="919"/>
      <c r="BT239" s="919"/>
      <c r="BU239" s="331"/>
      <c r="BV239" s="919" t="s">
        <v>451</v>
      </c>
      <c r="BW239" s="919"/>
      <c r="BX239" s="919"/>
      <c r="BY239" s="919"/>
      <c r="BZ239" s="919"/>
      <c r="CA239" s="919"/>
      <c r="CB239" s="919"/>
      <c r="CC239" s="919"/>
      <c r="CD239" s="919"/>
      <c r="CE239" s="919"/>
      <c r="CF239" s="919"/>
      <c r="CG239" s="919"/>
      <c r="CH239" s="919"/>
      <c r="CI239" s="919"/>
      <c r="CJ239" s="919"/>
      <c r="CK239" s="919"/>
      <c r="CL239" s="919"/>
      <c r="CM239" s="331"/>
      <c r="CN239" s="331"/>
      <c r="CO239" s="331"/>
      <c r="CP239" s="331"/>
      <c r="CQ239" s="331"/>
      <c r="CR239" s="331"/>
      <c r="CS239" s="331"/>
      <c r="CT239" s="331"/>
      <c r="CU239" s="331"/>
      <c r="CV239" s="331"/>
      <c r="CW239" s="331"/>
      <c r="CX239" s="331"/>
      <c r="CY239" s="331"/>
      <c r="CZ239" s="331"/>
      <c r="DA239" s="331"/>
      <c r="DB239" s="331"/>
      <c r="DC239" s="331"/>
      <c r="DD239" s="331"/>
      <c r="DE239" s="331"/>
      <c r="DF239" s="331"/>
      <c r="DG239" s="331"/>
      <c r="DH239" s="331"/>
      <c r="DI239" s="331"/>
      <c r="DJ239" s="331"/>
      <c r="DK239" s="331"/>
      <c r="DL239" s="331"/>
      <c r="DM239" s="331"/>
      <c r="DN239" s="331"/>
      <c r="DO239" s="331"/>
      <c r="DP239" s="331"/>
      <c r="DQ239" s="331"/>
      <c r="DR239" s="331"/>
      <c r="DS239" s="331"/>
      <c r="DT239" s="331"/>
      <c r="DU239" s="331"/>
      <c r="DV239" s="331"/>
      <c r="DW239" s="331"/>
      <c r="DX239" s="331"/>
      <c r="DY239" s="331"/>
      <c r="DZ239" s="331"/>
      <c r="EA239" s="331"/>
      <c r="EB239" s="331"/>
      <c r="EC239" s="331"/>
      <c r="ED239" s="331"/>
      <c r="EE239" s="331"/>
      <c r="EF239" s="331"/>
      <c r="EG239" s="331"/>
      <c r="EH239" s="331"/>
      <c r="EI239" s="331"/>
      <c r="EJ239" s="331"/>
      <c r="EK239" s="331"/>
      <c r="EL239" s="331"/>
      <c r="EM239" s="331"/>
      <c r="EN239" s="331"/>
      <c r="EO239" s="331"/>
      <c r="EP239" s="331"/>
      <c r="EQ239" s="331"/>
      <c r="ER239" s="331"/>
      <c r="ES239" s="331"/>
      <c r="ET239" s="331"/>
      <c r="EU239" s="331"/>
      <c r="EV239" s="331"/>
      <c r="EW239" s="331"/>
      <c r="EX239" s="331"/>
      <c r="EY239" s="331"/>
      <c r="EZ239" s="331"/>
      <c r="FA239" s="331"/>
      <c r="FB239" s="331"/>
      <c r="FC239" s="331"/>
      <c r="FD239" s="331"/>
      <c r="FE239" s="331"/>
      <c r="FF239" s="331"/>
      <c r="FG239" s="331"/>
      <c r="FH239" s="331"/>
      <c r="FI239" s="331"/>
      <c r="FJ239" s="331"/>
      <c r="FK239" s="331"/>
      <c r="FL239" s="331"/>
      <c r="FM239" s="331"/>
      <c r="FN239" s="331"/>
      <c r="FO239" s="331"/>
      <c r="FP239" s="331"/>
      <c r="FQ239" s="331"/>
      <c r="FR239" s="331"/>
      <c r="FS239" s="331"/>
      <c r="FT239" s="331"/>
      <c r="FU239" s="331"/>
      <c r="FV239" s="331"/>
      <c r="FW239" s="331"/>
      <c r="FX239" s="331"/>
      <c r="FY239" s="331"/>
      <c r="FZ239" s="331"/>
      <c r="GA239" s="331"/>
      <c r="GB239" s="331"/>
      <c r="GC239" s="331"/>
      <c r="GD239" s="331"/>
      <c r="GE239" s="331"/>
      <c r="GF239" s="331"/>
      <c r="GG239" s="331"/>
      <c r="GH239" s="331"/>
      <c r="GI239" s="331"/>
      <c r="GJ239" s="331"/>
      <c r="GK239" s="331"/>
      <c r="GL239" s="331"/>
      <c r="GM239" s="331"/>
      <c r="GN239" s="331"/>
      <c r="GO239" s="331"/>
      <c r="GP239" s="331"/>
      <c r="GQ239" s="331"/>
      <c r="GR239" s="331"/>
      <c r="GS239" s="331"/>
      <c r="GT239" s="331"/>
      <c r="GU239" s="331"/>
      <c r="GV239" s="331"/>
      <c r="GW239" s="331"/>
      <c r="GX239" s="331"/>
      <c r="GY239" s="331"/>
      <c r="GZ239" s="331"/>
      <c r="HA239" s="331"/>
      <c r="HB239" s="331"/>
      <c r="HC239" s="331"/>
      <c r="HD239" s="331"/>
      <c r="HE239" s="331"/>
      <c r="HF239" s="331"/>
      <c r="HG239" s="331"/>
      <c r="HH239" s="331"/>
      <c r="HI239" s="331"/>
      <c r="HJ239" s="331"/>
      <c r="HK239" s="331"/>
      <c r="HL239" s="331"/>
      <c r="HM239" s="331"/>
      <c r="HN239" s="331"/>
      <c r="HO239" s="331"/>
      <c r="HP239" s="331"/>
      <c r="HQ239" s="331"/>
      <c r="HR239" s="331"/>
      <c r="HS239" s="331"/>
      <c r="HT239" s="331"/>
      <c r="HU239" s="331"/>
      <c r="HV239" s="331"/>
      <c r="HW239" s="331"/>
      <c r="HX239" s="331"/>
      <c r="HY239" s="331"/>
      <c r="HZ239" s="331"/>
      <c r="IA239" s="331"/>
      <c r="IB239" s="331"/>
      <c r="IC239" s="331"/>
      <c r="ID239" s="331"/>
      <c r="IE239" s="331"/>
      <c r="IF239" s="331"/>
      <c r="IG239" s="331"/>
      <c r="IH239" s="331"/>
      <c r="II239" s="331"/>
      <c r="IJ239" s="331"/>
      <c r="IK239" s="331"/>
      <c r="IL239" s="331"/>
      <c r="IM239" s="331"/>
      <c r="IN239" s="331"/>
      <c r="IO239" s="331"/>
      <c r="IP239" s="331"/>
      <c r="IQ239" s="331"/>
      <c r="IR239" s="331"/>
      <c r="IS239" s="331"/>
      <c r="IT239" s="331"/>
      <c r="IU239" s="331"/>
      <c r="IV239" s="331"/>
    </row>
    <row r="240" spans="1:26" ht="12.75">
      <c r="A240" s="315" t="s">
        <v>309</v>
      </c>
      <c r="B240" s="868" t="s">
        <v>832</v>
      </c>
      <c r="C240" s="868"/>
      <c r="D240" s="868"/>
      <c r="E240" s="316" t="s">
        <v>310</v>
      </c>
      <c r="F240" s="862" t="str">
        <f>AN12</f>
        <v>декабря</v>
      </c>
      <c r="G240" s="862"/>
      <c r="H240" s="862"/>
      <c r="I240" s="862"/>
      <c r="J240" s="862"/>
      <c r="K240" s="862"/>
      <c r="L240" s="862"/>
      <c r="M240" s="862"/>
      <c r="N240" s="862"/>
      <c r="O240" s="862"/>
      <c r="P240" s="862"/>
      <c r="Q240" s="862"/>
      <c r="R240" s="862"/>
      <c r="S240" s="862"/>
      <c r="T240" s="862"/>
      <c r="U240" s="862"/>
      <c r="W240" s="317" t="s">
        <v>311</v>
      </c>
      <c r="X240" s="869" t="s">
        <v>813</v>
      </c>
      <c r="Y240" s="869"/>
      <c r="Z240" s="316" t="s">
        <v>312</v>
      </c>
    </row>
    <row r="241" spans="1:256" ht="15.75">
      <c r="A241" s="320"/>
      <c r="B241" s="320"/>
      <c r="C241" s="320"/>
      <c r="D241" s="320"/>
      <c r="E241" s="320"/>
      <c r="F241" s="320"/>
      <c r="G241" s="320"/>
      <c r="H241" s="320"/>
      <c r="I241" s="320"/>
      <c r="J241" s="320"/>
      <c r="K241" s="320"/>
      <c r="L241" s="320"/>
      <c r="M241" s="320"/>
      <c r="N241" s="320"/>
      <c r="O241" s="320"/>
      <c r="P241" s="320"/>
      <c r="Q241" s="320"/>
      <c r="R241" s="320"/>
      <c r="S241" s="320"/>
      <c r="T241" s="320"/>
      <c r="U241" s="320"/>
      <c r="V241" s="320"/>
      <c r="W241" s="320"/>
      <c r="X241" s="320"/>
      <c r="Y241" s="320"/>
      <c r="Z241" s="320"/>
      <c r="AA241" s="320"/>
      <c r="AB241" s="320"/>
      <c r="AC241" s="320"/>
      <c r="AD241" s="320"/>
      <c r="AE241" s="320"/>
      <c r="AF241" s="320"/>
      <c r="AG241" s="320"/>
      <c r="AH241" s="320"/>
      <c r="AI241" s="320"/>
      <c r="AJ241" s="320"/>
      <c r="AK241" s="320"/>
      <c r="AL241" s="320"/>
      <c r="AM241" s="320"/>
      <c r="AN241" s="320"/>
      <c r="AO241" s="320"/>
      <c r="AP241" s="320"/>
      <c r="AQ241" s="320"/>
      <c r="AR241" s="320"/>
      <c r="AS241" s="320"/>
      <c r="AT241" s="320"/>
      <c r="AU241" s="320"/>
      <c r="AV241" s="320"/>
      <c r="AW241" s="320"/>
      <c r="AX241" s="320"/>
      <c r="AY241" s="320"/>
      <c r="AZ241" s="320"/>
      <c r="BA241" s="320"/>
      <c r="BB241" s="320"/>
      <c r="BC241" s="320"/>
      <c r="BD241" s="320"/>
      <c r="BE241" s="320"/>
      <c r="BF241" s="320"/>
      <c r="BG241" s="320"/>
      <c r="BH241" s="320"/>
      <c r="BI241" s="320"/>
      <c r="BJ241" s="320"/>
      <c r="BK241" s="320"/>
      <c r="BL241" s="320"/>
      <c r="BM241" s="320"/>
      <c r="BN241" s="320"/>
      <c r="BO241" s="320"/>
      <c r="BP241" s="320"/>
      <c r="BQ241" s="320"/>
      <c r="BR241" s="320"/>
      <c r="BS241" s="320"/>
      <c r="BT241" s="320"/>
      <c r="BU241" s="320"/>
      <c r="BV241" s="320"/>
      <c r="BW241" s="320"/>
      <c r="BX241" s="320"/>
      <c r="BY241" s="320"/>
      <c r="BZ241" s="320"/>
      <c r="CA241" s="320"/>
      <c r="CB241" s="320"/>
      <c r="CC241" s="320"/>
      <c r="CD241" s="320"/>
      <c r="CE241" s="320"/>
      <c r="CF241" s="320"/>
      <c r="CG241" s="320"/>
      <c r="CH241" s="320"/>
      <c r="CI241" s="320"/>
      <c r="CJ241" s="320"/>
      <c r="CK241" s="320"/>
      <c r="CL241" s="320"/>
      <c r="CM241" s="320"/>
      <c r="CN241" s="320"/>
      <c r="CO241" s="320"/>
      <c r="CP241" s="320"/>
      <c r="CQ241" s="320"/>
      <c r="CR241" s="320"/>
      <c r="CS241" s="320"/>
      <c r="CT241" s="320"/>
      <c r="CU241" s="320"/>
      <c r="CV241" s="320"/>
      <c r="CW241" s="320"/>
      <c r="CX241" s="320"/>
      <c r="CY241" s="320"/>
      <c r="CZ241" s="320"/>
      <c r="DA241" s="320"/>
      <c r="DB241" s="320"/>
      <c r="DC241" s="320"/>
      <c r="DD241" s="320"/>
      <c r="DE241" s="320"/>
      <c r="DF241" s="320"/>
      <c r="DG241" s="320"/>
      <c r="DH241" s="320"/>
      <c r="DI241" s="320"/>
      <c r="DJ241" s="320"/>
      <c r="DK241" s="320"/>
      <c r="DL241" s="320"/>
      <c r="DM241" s="320"/>
      <c r="DN241" s="320"/>
      <c r="DO241" s="320"/>
      <c r="DP241" s="320"/>
      <c r="DQ241" s="320"/>
      <c r="DR241" s="320"/>
      <c r="DS241" s="320"/>
      <c r="DT241" s="320"/>
      <c r="DU241" s="320"/>
      <c r="DV241" s="320"/>
      <c r="DW241" s="320"/>
      <c r="DX241" s="320"/>
      <c r="DY241" s="320"/>
      <c r="DZ241" s="320"/>
      <c r="EA241" s="320"/>
      <c r="EB241" s="320"/>
      <c r="EC241" s="320"/>
      <c r="ED241" s="320"/>
      <c r="EE241" s="320"/>
      <c r="EF241" s="320"/>
      <c r="EG241" s="320"/>
      <c r="EH241" s="320"/>
      <c r="EI241" s="320"/>
      <c r="EJ241" s="320"/>
      <c r="EK241" s="320"/>
      <c r="EL241" s="320"/>
      <c r="EM241" s="320"/>
      <c r="EN241" s="320"/>
      <c r="EO241" s="320"/>
      <c r="EP241" s="320"/>
      <c r="EQ241" s="320"/>
      <c r="ER241" s="320"/>
      <c r="ES241" s="320"/>
      <c r="ET241" s="320"/>
      <c r="EU241" s="320"/>
      <c r="EV241" s="320"/>
      <c r="EW241" s="320"/>
      <c r="EX241" s="320"/>
      <c r="EY241" s="320"/>
      <c r="EZ241" s="320"/>
      <c r="FA241" s="320"/>
      <c r="FB241" s="320"/>
      <c r="FC241" s="320"/>
      <c r="FD241" s="320"/>
      <c r="FE241" s="320"/>
      <c r="FF241" s="320"/>
      <c r="FG241" s="320"/>
      <c r="FH241" s="320"/>
      <c r="FI241" s="320"/>
      <c r="FJ241" s="320"/>
      <c r="FK241" s="320"/>
      <c r="FL241" s="320"/>
      <c r="FM241" s="320"/>
      <c r="FN241" s="320"/>
      <c r="FO241" s="320"/>
      <c r="FP241" s="320"/>
      <c r="FQ241" s="320"/>
      <c r="FR241" s="320"/>
      <c r="FS241" s="320"/>
      <c r="FT241" s="320"/>
      <c r="FU241" s="320"/>
      <c r="FV241" s="320"/>
      <c r="FW241" s="320"/>
      <c r="FX241" s="320"/>
      <c r="FY241" s="320"/>
      <c r="FZ241" s="320"/>
      <c r="GA241" s="320"/>
      <c r="GB241" s="320"/>
      <c r="GC241" s="320"/>
      <c r="GD241" s="320"/>
      <c r="GE241" s="320"/>
      <c r="GF241" s="320"/>
      <c r="GG241" s="320"/>
      <c r="GH241" s="320"/>
      <c r="GI241" s="320"/>
      <c r="GJ241" s="320"/>
      <c r="GK241" s="320"/>
      <c r="GL241" s="320"/>
      <c r="GM241" s="320"/>
      <c r="GN241" s="320"/>
      <c r="GO241" s="320"/>
      <c r="GP241" s="320"/>
      <c r="GQ241" s="320"/>
      <c r="GR241" s="320"/>
      <c r="GS241" s="320"/>
      <c r="GT241" s="320"/>
      <c r="GU241" s="320"/>
      <c r="GV241" s="320"/>
      <c r="GW241" s="320"/>
      <c r="GX241" s="320"/>
      <c r="GY241" s="320"/>
      <c r="GZ241" s="320"/>
      <c r="HA241" s="320"/>
      <c r="HB241" s="320"/>
      <c r="HC241" s="320"/>
      <c r="HD241" s="320"/>
      <c r="HE241" s="320"/>
      <c r="HF241" s="320"/>
      <c r="HG241" s="320"/>
      <c r="HH241" s="320"/>
      <c r="HI241" s="320"/>
      <c r="HJ241" s="320"/>
      <c r="HK241" s="320"/>
      <c r="HL241" s="320"/>
      <c r="HM241" s="320"/>
      <c r="HN241" s="320"/>
      <c r="HO241" s="320"/>
      <c r="HP241" s="320"/>
      <c r="HQ241" s="320"/>
      <c r="HR241" s="320"/>
      <c r="HS241" s="320"/>
      <c r="HT241" s="320"/>
      <c r="HU241" s="320"/>
      <c r="HV241" s="320"/>
      <c r="HW241" s="320"/>
      <c r="HX241" s="320"/>
      <c r="HY241" s="320"/>
      <c r="HZ241" s="320"/>
      <c r="IA241" s="320"/>
      <c r="IB241" s="320"/>
      <c r="IC241" s="320"/>
      <c r="ID241" s="320"/>
      <c r="IE241" s="320"/>
      <c r="IF241" s="320"/>
      <c r="IG241" s="320"/>
      <c r="IH241" s="320"/>
      <c r="II241" s="320"/>
      <c r="IJ241" s="320"/>
      <c r="IK241" s="320"/>
      <c r="IL241" s="320"/>
      <c r="IM241" s="320"/>
      <c r="IN241" s="320"/>
      <c r="IO241" s="320"/>
      <c r="IP241" s="320"/>
      <c r="IQ241" s="320"/>
      <c r="IR241" s="320"/>
      <c r="IS241" s="320"/>
      <c r="IT241" s="320"/>
      <c r="IU241" s="320"/>
      <c r="IV241" s="320"/>
    </row>
    <row r="242" spans="1:40" ht="12.75">
      <c r="A242" s="861" t="s">
        <v>302</v>
      </c>
      <c r="B242" s="861"/>
      <c r="C242" s="861"/>
      <c r="D242" s="861"/>
      <c r="E242" s="861"/>
      <c r="F242" s="861"/>
      <c r="G242" s="861"/>
      <c r="H242" s="861"/>
      <c r="I242" s="861"/>
      <c r="J242" s="861"/>
      <c r="K242" s="861"/>
      <c r="L242" s="861"/>
      <c r="M242" s="861"/>
      <c r="N242" s="861"/>
      <c r="O242" s="861"/>
      <c r="P242" s="861"/>
      <c r="Q242" s="861"/>
      <c r="R242" s="861"/>
      <c r="S242" s="861"/>
      <c r="T242" s="861"/>
      <c r="U242" s="861"/>
      <c r="V242" s="861"/>
      <c r="W242" s="861"/>
      <c r="X242" s="861"/>
      <c r="Y242" s="861"/>
      <c r="Z242" s="861"/>
      <c r="AA242" s="861"/>
      <c r="AB242" s="861"/>
      <c r="AC242" s="861"/>
      <c r="AD242" s="861"/>
      <c r="AE242" s="861"/>
      <c r="AF242" s="861"/>
      <c r="AG242" s="861"/>
      <c r="AH242" s="861"/>
      <c r="AI242" s="861"/>
      <c r="AJ242" s="861"/>
      <c r="AK242" s="861"/>
      <c r="AL242" s="861"/>
      <c r="AM242" s="861"/>
      <c r="AN242" s="861"/>
    </row>
    <row r="243" spans="1:40" ht="12.75">
      <c r="A243" s="862" t="s">
        <v>838</v>
      </c>
      <c r="B243" s="862"/>
      <c r="C243" s="862"/>
      <c r="D243" s="862"/>
      <c r="E243" s="862"/>
      <c r="F243" s="862"/>
      <c r="G243" s="862"/>
      <c r="H243" s="862"/>
      <c r="I243" s="862"/>
      <c r="J243" s="862"/>
      <c r="K243" s="862"/>
      <c r="L243" s="862"/>
      <c r="M243" s="862"/>
      <c r="N243" s="862"/>
      <c r="O243" s="862"/>
      <c r="P243" s="862"/>
      <c r="Q243" s="862"/>
      <c r="R243" s="862"/>
      <c r="S243" s="862"/>
      <c r="T243" s="862"/>
      <c r="U243" s="862"/>
      <c r="V243" s="862"/>
      <c r="W243" s="862"/>
      <c r="X243" s="862"/>
      <c r="Y243" s="862"/>
      <c r="Z243" s="862"/>
      <c r="AA243" s="862"/>
      <c r="AB243" s="862"/>
      <c r="AC243" s="862"/>
      <c r="AD243" s="862"/>
      <c r="AE243" s="862"/>
      <c r="AF243" s="862"/>
      <c r="AG243" s="862"/>
      <c r="AH243" s="862"/>
      <c r="AI243" s="862"/>
      <c r="AJ243" s="862"/>
      <c r="AK243" s="862"/>
      <c r="AL243" s="862"/>
      <c r="AM243" s="862"/>
      <c r="AN243" s="862"/>
    </row>
    <row r="244" spans="1:40" ht="12.75">
      <c r="A244" s="863" t="s">
        <v>304</v>
      </c>
      <c r="B244" s="863"/>
      <c r="C244" s="863"/>
      <c r="D244" s="863"/>
      <c r="E244" s="863"/>
      <c r="F244" s="863"/>
      <c r="G244" s="863"/>
      <c r="H244" s="863"/>
      <c r="I244" s="863"/>
      <c r="J244" s="863"/>
      <c r="K244" s="863"/>
      <c r="L244" s="863"/>
      <c r="M244" s="863"/>
      <c r="N244" s="863"/>
      <c r="O244" s="863"/>
      <c r="P244" s="863"/>
      <c r="Q244" s="863"/>
      <c r="R244" s="863"/>
      <c r="S244" s="863"/>
      <c r="T244" s="863"/>
      <c r="U244" s="863"/>
      <c r="V244" s="863"/>
      <c r="W244" s="863"/>
      <c r="X244" s="863"/>
      <c r="Y244" s="863"/>
      <c r="Z244" s="863"/>
      <c r="AA244" s="863"/>
      <c r="AB244" s="863"/>
      <c r="AC244" s="863"/>
      <c r="AD244" s="863"/>
      <c r="AE244" s="863"/>
      <c r="AF244" s="863"/>
      <c r="AG244" s="863"/>
      <c r="AH244" s="863"/>
      <c r="AI244" s="863"/>
      <c r="AJ244" s="863"/>
      <c r="AK244" s="863"/>
      <c r="AL244" s="863"/>
      <c r="AM244" s="863"/>
      <c r="AN244" s="863"/>
    </row>
    <row r="245" spans="1:40" ht="12.75">
      <c r="A245" s="862"/>
      <c r="B245" s="862"/>
      <c r="C245" s="862"/>
      <c r="D245" s="862"/>
      <c r="E245" s="862"/>
      <c r="F245" s="862"/>
      <c r="G245" s="862"/>
      <c r="H245" s="862"/>
      <c r="I245" s="862"/>
      <c r="J245" s="862"/>
      <c r="K245" s="862"/>
      <c r="L245" s="862"/>
      <c r="M245" s="862"/>
      <c r="N245" s="862"/>
      <c r="O245" s="862"/>
      <c r="P245" s="862"/>
      <c r="Q245" s="862"/>
      <c r="R245" s="862"/>
      <c r="S245" s="862"/>
      <c r="T245" s="862"/>
      <c r="U245" s="862"/>
      <c r="V245" s="862"/>
      <c r="W245" s="862"/>
      <c r="X245" s="862"/>
      <c r="Y245" s="862"/>
      <c r="Z245" s="862"/>
      <c r="AA245" s="862"/>
      <c r="AB245" s="862"/>
      <c r="AC245" s="862"/>
      <c r="AD245" s="862"/>
      <c r="AE245" s="862"/>
      <c r="AF245" s="862"/>
      <c r="AG245" s="862"/>
      <c r="AH245" s="862"/>
      <c r="AI245" s="862"/>
      <c r="AJ245" s="862"/>
      <c r="AK245" s="862"/>
      <c r="AL245" s="862"/>
      <c r="AM245" s="862"/>
      <c r="AN245" s="862"/>
    </row>
    <row r="246" spans="1:40" ht="12.75">
      <c r="A246" s="863" t="s">
        <v>306</v>
      </c>
      <c r="B246" s="863"/>
      <c r="C246" s="863"/>
      <c r="D246" s="863"/>
      <c r="E246" s="863"/>
      <c r="F246" s="863"/>
      <c r="G246" s="863"/>
      <c r="H246" s="863"/>
      <c r="I246" s="863"/>
      <c r="J246" s="863"/>
      <c r="K246" s="863"/>
      <c r="L246" s="863"/>
      <c r="M246" s="863"/>
      <c r="N246" s="863"/>
      <c r="O246" s="863"/>
      <c r="P246" s="863"/>
      <c r="Q246" s="863"/>
      <c r="R246" s="863"/>
      <c r="S246" s="863"/>
      <c r="T246" s="863"/>
      <c r="U246" s="863"/>
      <c r="V246" s="863"/>
      <c r="W246" s="863"/>
      <c r="X246" s="863"/>
      <c r="Y246" s="863"/>
      <c r="Z246" s="863"/>
      <c r="AA246" s="863"/>
      <c r="AB246" s="863"/>
      <c r="AC246" s="863"/>
      <c r="AD246" s="863"/>
      <c r="AE246" s="863"/>
      <c r="AF246" s="863"/>
      <c r="AG246" s="863"/>
      <c r="AH246" s="863"/>
      <c r="AI246" s="863"/>
      <c r="AJ246" s="863"/>
      <c r="AK246" s="863"/>
      <c r="AL246" s="863"/>
      <c r="AM246" s="863"/>
      <c r="AN246" s="863"/>
    </row>
    <row r="247" spans="1:40" ht="12.75">
      <c r="A247" s="862"/>
      <c r="B247" s="862"/>
      <c r="C247" s="862"/>
      <c r="D247" s="862"/>
      <c r="E247" s="862"/>
      <c r="F247" s="862"/>
      <c r="G247" s="862"/>
      <c r="H247" s="862"/>
      <c r="I247" s="862"/>
      <c r="J247" s="862"/>
      <c r="K247" s="862"/>
      <c r="L247" s="862"/>
      <c r="M247" s="862"/>
      <c r="N247" s="862"/>
      <c r="Q247" s="862" t="s">
        <v>812</v>
      </c>
      <c r="R247" s="862"/>
      <c r="S247" s="862"/>
      <c r="T247" s="862"/>
      <c r="U247" s="862"/>
      <c r="V247" s="862"/>
      <c r="W247" s="862"/>
      <c r="X247" s="862"/>
      <c r="Y247" s="862"/>
      <c r="Z247" s="862"/>
      <c r="AA247" s="862"/>
      <c r="AB247" s="862"/>
      <c r="AC247" s="862"/>
      <c r="AD247" s="862"/>
      <c r="AE247" s="862"/>
      <c r="AF247" s="862"/>
      <c r="AG247" s="862"/>
      <c r="AH247" s="862"/>
      <c r="AI247" s="862"/>
      <c r="AJ247" s="862"/>
      <c r="AK247" s="862"/>
      <c r="AL247" s="862"/>
      <c r="AM247" s="862"/>
      <c r="AN247" s="862"/>
    </row>
    <row r="248" spans="1:40" ht="12.75">
      <c r="A248" s="863" t="s">
        <v>307</v>
      </c>
      <c r="B248" s="863"/>
      <c r="C248" s="863"/>
      <c r="D248" s="863"/>
      <c r="E248" s="863"/>
      <c r="F248" s="863"/>
      <c r="G248" s="863"/>
      <c r="H248" s="863"/>
      <c r="I248" s="863"/>
      <c r="J248" s="863"/>
      <c r="K248" s="863"/>
      <c r="L248" s="863"/>
      <c r="M248" s="863"/>
      <c r="N248" s="863"/>
      <c r="O248" s="314"/>
      <c r="P248" s="314"/>
      <c r="Q248" s="863" t="s">
        <v>308</v>
      </c>
      <c r="R248" s="863"/>
      <c r="S248" s="863"/>
      <c r="T248" s="863"/>
      <c r="U248" s="863"/>
      <c r="V248" s="863"/>
      <c r="W248" s="863"/>
      <c r="X248" s="863"/>
      <c r="Y248" s="863"/>
      <c r="Z248" s="863"/>
      <c r="AA248" s="863"/>
      <c r="AB248" s="863"/>
      <c r="AC248" s="863"/>
      <c r="AD248" s="863"/>
      <c r="AE248" s="863"/>
      <c r="AF248" s="863"/>
      <c r="AG248" s="863"/>
      <c r="AH248" s="863"/>
      <c r="AI248" s="863"/>
      <c r="AJ248" s="863"/>
      <c r="AK248" s="863"/>
      <c r="AL248" s="863"/>
      <c r="AM248" s="863"/>
      <c r="AN248" s="863"/>
    </row>
    <row r="249" spans="1:26" ht="12.75">
      <c r="A249" s="315" t="s">
        <v>309</v>
      </c>
      <c r="B249" s="868" t="s">
        <v>832</v>
      </c>
      <c r="C249" s="868"/>
      <c r="D249" s="868"/>
      <c r="E249" s="316" t="s">
        <v>310</v>
      </c>
      <c r="F249" s="862" t="str">
        <f>BM8</f>
        <v>декабря</v>
      </c>
      <c r="G249" s="862"/>
      <c r="H249" s="862"/>
      <c r="I249" s="862"/>
      <c r="J249" s="862"/>
      <c r="K249" s="862"/>
      <c r="L249" s="862"/>
      <c r="M249" s="862"/>
      <c r="N249" s="862"/>
      <c r="O249" s="862"/>
      <c r="P249" s="862"/>
      <c r="Q249" s="862"/>
      <c r="R249" s="862"/>
      <c r="S249" s="862"/>
      <c r="T249" s="862"/>
      <c r="U249" s="862"/>
      <c r="W249" s="317" t="s">
        <v>311</v>
      </c>
      <c r="X249" s="869" t="s">
        <v>813</v>
      </c>
      <c r="Y249" s="869"/>
      <c r="Z249" s="316" t="s">
        <v>312</v>
      </c>
    </row>
    <row r="250" ht="15.75">
      <c r="B250" s="2" t="s">
        <v>777</v>
      </c>
    </row>
  </sheetData>
  <sheetProtection/>
  <mergeCells count="2149">
    <mergeCell ref="BL191:BU191"/>
    <mergeCell ref="BV191:CD191"/>
    <mergeCell ref="CE191:CM191"/>
    <mergeCell ref="CN191:CV191"/>
    <mergeCell ref="A191:U191"/>
    <mergeCell ref="V191:Z191"/>
    <mergeCell ref="AA191:AI191"/>
    <mergeCell ref="AJ191:AR191"/>
    <mergeCell ref="AS191:BB191"/>
    <mergeCell ref="BC191:BK191"/>
    <mergeCell ref="BL140:BU140"/>
    <mergeCell ref="BV140:CD140"/>
    <mergeCell ref="CE140:CM140"/>
    <mergeCell ref="CN140:CV140"/>
    <mergeCell ref="BL139:BU139"/>
    <mergeCell ref="BV139:CD139"/>
    <mergeCell ref="CE139:CM139"/>
    <mergeCell ref="CN139:CV139"/>
    <mergeCell ref="A140:U140"/>
    <mergeCell ref="V140:Z140"/>
    <mergeCell ref="AA140:AI140"/>
    <mergeCell ref="AJ140:AR140"/>
    <mergeCell ref="AS140:BB140"/>
    <mergeCell ref="BC140:BK140"/>
    <mergeCell ref="BL138:BU138"/>
    <mergeCell ref="BV138:CD138"/>
    <mergeCell ref="CE138:CM138"/>
    <mergeCell ref="CN138:CV138"/>
    <mergeCell ref="A139:U139"/>
    <mergeCell ref="V139:Z139"/>
    <mergeCell ref="AA139:AI139"/>
    <mergeCell ref="AJ139:AR139"/>
    <mergeCell ref="AS139:BB139"/>
    <mergeCell ref="BC139:BK139"/>
    <mergeCell ref="BL137:BU137"/>
    <mergeCell ref="BV137:CD137"/>
    <mergeCell ref="CE137:CM137"/>
    <mergeCell ref="CN137:CV137"/>
    <mergeCell ref="A138:U138"/>
    <mergeCell ref="V138:Z138"/>
    <mergeCell ref="AA138:AI138"/>
    <mergeCell ref="AJ138:AR138"/>
    <mergeCell ref="AS138:BB138"/>
    <mergeCell ref="BC138:BK138"/>
    <mergeCell ref="A137:U137"/>
    <mergeCell ref="V137:Z137"/>
    <mergeCell ref="AA137:AI137"/>
    <mergeCell ref="AJ137:AR137"/>
    <mergeCell ref="AS137:BB137"/>
    <mergeCell ref="BC137:BK137"/>
    <mergeCell ref="BL179:BU179"/>
    <mergeCell ref="BV179:CD179"/>
    <mergeCell ref="CE179:CM179"/>
    <mergeCell ref="CN179:CV179"/>
    <mergeCell ref="BL180:BU180"/>
    <mergeCell ref="BV180:CD180"/>
    <mergeCell ref="CE180:CM180"/>
    <mergeCell ref="CN180:CV180"/>
    <mergeCell ref="A179:U179"/>
    <mergeCell ref="V179:Z179"/>
    <mergeCell ref="AA179:AI179"/>
    <mergeCell ref="AJ179:AR179"/>
    <mergeCell ref="AS179:BB179"/>
    <mergeCell ref="BC179:BK179"/>
    <mergeCell ref="A180:U180"/>
    <mergeCell ref="V180:Z180"/>
    <mergeCell ref="AA180:AI180"/>
    <mergeCell ref="AJ180:AR180"/>
    <mergeCell ref="AS180:BB180"/>
    <mergeCell ref="BC180:BK180"/>
    <mergeCell ref="CN158:CV158"/>
    <mergeCell ref="CN159:CV159"/>
    <mergeCell ref="BL159:BU159"/>
    <mergeCell ref="BV159:CD159"/>
    <mergeCell ref="CE159:CM159"/>
    <mergeCell ref="BL158:BU158"/>
    <mergeCell ref="BV158:CD158"/>
    <mergeCell ref="CE158:CM158"/>
    <mergeCell ref="A159:U159"/>
    <mergeCell ref="V159:Z159"/>
    <mergeCell ref="AA159:AI159"/>
    <mergeCell ref="AJ159:AR159"/>
    <mergeCell ref="AS159:BB159"/>
    <mergeCell ref="BC159:BK159"/>
    <mergeCell ref="A158:U158"/>
    <mergeCell ref="V158:Z158"/>
    <mergeCell ref="AA158:AI158"/>
    <mergeCell ref="AJ158:AR158"/>
    <mergeCell ref="AS158:BB158"/>
    <mergeCell ref="BC158:BK158"/>
    <mergeCell ref="BL196:BU196"/>
    <mergeCell ref="BV196:CD196"/>
    <mergeCell ref="CE196:CM196"/>
    <mergeCell ref="BL195:BU195"/>
    <mergeCell ref="BV195:CD195"/>
    <mergeCell ref="CE195:CM195"/>
    <mergeCell ref="A196:U196"/>
    <mergeCell ref="V196:Z196"/>
    <mergeCell ref="AA196:AI196"/>
    <mergeCell ref="AJ196:AR196"/>
    <mergeCell ref="AS196:BB196"/>
    <mergeCell ref="BC196:BK196"/>
    <mergeCell ref="CE194:CM194"/>
    <mergeCell ref="A195:U195"/>
    <mergeCell ref="V195:Z195"/>
    <mergeCell ref="AA195:AI195"/>
    <mergeCell ref="AJ195:AR195"/>
    <mergeCell ref="AS195:BB195"/>
    <mergeCell ref="BC195:BK195"/>
    <mergeCell ref="AA194:AI194"/>
    <mergeCell ref="AJ194:AR194"/>
    <mergeCell ref="AS194:BB194"/>
    <mergeCell ref="BC194:BK194"/>
    <mergeCell ref="BL194:BU194"/>
    <mergeCell ref="BV194:CD194"/>
    <mergeCell ref="BC80:BK80"/>
    <mergeCell ref="BL80:BU80"/>
    <mergeCell ref="BV80:CD80"/>
    <mergeCell ref="BL145:BU145"/>
    <mergeCell ref="BV145:CD145"/>
    <mergeCell ref="BV193:CD193"/>
    <mergeCell ref="BL192:BU192"/>
    <mergeCell ref="CE80:CM80"/>
    <mergeCell ref="BL79:BU79"/>
    <mergeCell ref="BV79:CD79"/>
    <mergeCell ref="CE79:CM79"/>
    <mergeCell ref="V79:Z79"/>
    <mergeCell ref="AA79:AI79"/>
    <mergeCell ref="AJ79:AR79"/>
    <mergeCell ref="AS79:BB79"/>
    <mergeCell ref="BC79:BK79"/>
    <mergeCell ref="A80:U80"/>
    <mergeCell ref="V80:Z80"/>
    <mergeCell ref="AA80:AI80"/>
    <mergeCell ref="AJ80:AR80"/>
    <mergeCell ref="AS80:BB80"/>
    <mergeCell ref="BL49:BU49"/>
    <mergeCell ref="A49:U49"/>
    <mergeCell ref="V49:Z49"/>
    <mergeCell ref="AA49:AI49"/>
    <mergeCell ref="AJ49:AR49"/>
    <mergeCell ref="BV49:CD49"/>
    <mergeCell ref="CE49:CM49"/>
    <mergeCell ref="BL36:BU36"/>
    <mergeCell ref="BV36:CD36"/>
    <mergeCell ref="CE36:CM36"/>
    <mergeCell ref="BL38:BU38"/>
    <mergeCell ref="BV38:CD38"/>
    <mergeCell ref="CE38:CM38"/>
    <mergeCell ref="CE40:CM40"/>
    <mergeCell ref="BL41:BU41"/>
    <mergeCell ref="AS49:BB49"/>
    <mergeCell ref="BC49:BK49"/>
    <mergeCell ref="BL35:BU35"/>
    <mergeCell ref="BV35:CD35"/>
    <mergeCell ref="CE35:CM35"/>
    <mergeCell ref="A36:U36"/>
    <mergeCell ref="V36:Z36"/>
    <mergeCell ref="AA36:AI36"/>
    <mergeCell ref="AJ36:AR36"/>
    <mergeCell ref="AS36:BB36"/>
    <mergeCell ref="BC36:BK36"/>
    <mergeCell ref="A35:U35"/>
    <mergeCell ref="V35:Z35"/>
    <mergeCell ref="AA35:AI35"/>
    <mergeCell ref="AJ35:AR35"/>
    <mergeCell ref="AS35:BB35"/>
    <mergeCell ref="BC35:BK35"/>
    <mergeCell ref="A38:U38"/>
    <mergeCell ref="V38:Z38"/>
    <mergeCell ref="AA38:AI38"/>
    <mergeCell ref="AJ38:AR38"/>
    <mergeCell ref="AS38:BB38"/>
    <mergeCell ref="BC38:BK38"/>
    <mergeCell ref="CE145:CM145"/>
    <mergeCell ref="BL150:BU150"/>
    <mergeCell ref="BV150:CD150"/>
    <mergeCell ref="CE150:CM150"/>
    <mergeCell ref="BV149:CD149"/>
    <mergeCell ref="CE147:CM147"/>
    <mergeCell ref="CE149:CM149"/>
    <mergeCell ref="CE146:CM146"/>
    <mergeCell ref="BL147:BU147"/>
    <mergeCell ref="BV147:CD147"/>
    <mergeCell ref="A145:U145"/>
    <mergeCell ref="V145:Z145"/>
    <mergeCell ref="AA145:AI145"/>
    <mergeCell ref="AJ145:AR145"/>
    <mergeCell ref="AS145:BB145"/>
    <mergeCell ref="BC145:BK145"/>
    <mergeCell ref="CN218:CV218"/>
    <mergeCell ref="CN219:CV219"/>
    <mergeCell ref="A150:U150"/>
    <mergeCell ref="V150:Z150"/>
    <mergeCell ref="AA150:AI150"/>
    <mergeCell ref="AJ150:AR150"/>
    <mergeCell ref="AS150:BB150"/>
    <mergeCell ref="BC150:BK150"/>
    <mergeCell ref="A194:U194"/>
    <mergeCell ref="V194:Z194"/>
    <mergeCell ref="BL219:BU219"/>
    <mergeCell ref="BV219:CD219"/>
    <mergeCell ref="CE219:CM219"/>
    <mergeCell ref="BL218:BU218"/>
    <mergeCell ref="BV218:CD218"/>
    <mergeCell ref="CE218:CM218"/>
    <mergeCell ref="A219:U219"/>
    <mergeCell ref="V219:Z219"/>
    <mergeCell ref="AA219:AI219"/>
    <mergeCell ref="AJ219:AR219"/>
    <mergeCell ref="AS219:BB219"/>
    <mergeCell ref="BC219:BK219"/>
    <mergeCell ref="A218:U218"/>
    <mergeCell ref="V218:Z218"/>
    <mergeCell ref="AA218:AI218"/>
    <mergeCell ref="AJ218:AR218"/>
    <mergeCell ref="AS218:BB218"/>
    <mergeCell ref="BC218:BK218"/>
    <mergeCell ref="BC43:BK43"/>
    <mergeCell ref="BL43:BU43"/>
    <mergeCell ref="BV43:CD43"/>
    <mergeCell ref="CE43:CM43"/>
    <mergeCell ref="BL42:BU42"/>
    <mergeCell ref="BV42:CD42"/>
    <mergeCell ref="CE42:CM42"/>
    <mergeCell ref="V42:Z42"/>
    <mergeCell ref="AA42:AI42"/>
    <mergeCell ref="AJ42:AR42"/>
    <mergeCell ref="AS42:BB42"/>
    <mergeCell ref="BC42:BK42"/>
    <mergeCell ref="A43:U43"/>
    <mergeCell ref="V43:Z43"/>
    <mergeCell ref="AA43:AI43"/>
    <mergeCell ref="AJ43:AR43"/>
    <mergeCell ref="AS43:BB43"/>
    <mergeCell ref="A41:U41"/>
    <mergeCell ref="V41:Z41"/>
    <mergeCell ref="AA41:AI41"/>
    <mergeCell ref="AJ41:AR41"/>
    <mergeCell ref="AS41:BB41"/>
    <mergeCell ref="BC41:BK41"/>
    <mergeCell ref="BV41:CD41"/>
    <mergeCell ref="CE41:CM41"/>
    <mergeCell ref="BV136:CD136"/>
    <mergeCell ref="A40:U40"/>
    <mergeCell ref="V40:Z40"/>
    <mergeCell ref="AA40:AI40"/>
    <mergeCell ref="AJ40:AR40"/>
    <mergeCell ref="AS40:BB40"/>
    <mergeCell ref="BC40:BK40"/>
    <mergeCell ref="BL40:BU40"/>
    <mergeCell ref="BV40:CD40"/>
    <mergeCell ref="A42:U42"/>
    <mergeCell ref="V136:Z136"/>
    <mergeCell ref="AA136:AI136"/>
    <mergeCell ref="AJ136:AR136"/>
    <mergeCell ref="AS136:BB136"/>
    <mergeCell ref="BC136:BK136"/>
    <mergeCell ref="BL136:BU136"/>
    <mergeCell ref="A133:U133"/>
    <mergeCell ref="V133:Z133"/>
    <mergeCell ref="CE136:CM136"/>
    <mergeCell ref="A135:U135"/>
    <mergeCell ref="V135:Z135"/>
    <mergeCell ref="AA135:AI135"/>
    <mergeCell ref="AJ135:AR135"/>
    <mergeCell ref="AS135:BB135"/>
    <mergeCell ref="BC135:BK135"/>
    <mergeCell ref="BL135:BU135"/>
    <mergeCell ref="BV135:CD135"/>
    <mergeCell ref="A136:U136"/>
    <mergeCell ref="CE135:CM135"/>
    <mergeCell ref="A134:U134"/>
    <mergeCell ref="V134:Z134"/>
    <mergeCell ref="AA134:AI134"/>
    <mergeCell ref="AJ134:AR134"/>
    <mergeCell ref="AS134:BB134"/>
    <mergeCell ref="BC134:BK134"/>
    <mergeCell ref="BL134:BU134"/>
    <mergeCell ref="BV134:CD134"/>
    <mergeCell ref="CE134:CM134"/>
    <mergeCell ref="AA133:AI133"/>
    <mergeCell ref="AJ133:AR133"/>
    <mergeCell ref="AS133:BB133"/>
    <mergeCell ref="BC133:BK133"/>
    <mergeCell ref="BL133:BU133"/>
    <mergeCell ref="BV133:CD133"/>
    <mergeCell ref="CE133:CM133"/>
    <mergeCell ref="A77:U77"/>
    <mergeCell ref="V77:Z77"/>
    <mergeCell ref="AA77:AI77"/>
    <mergeCell ref="AJ77:AR77"/>
    <mergeCell ref="AS77:BB77"/>
    <mergeCell ref="BC77:BK77"/>
    <mergeCell ref="BL77:BU77"/>
    <mergeCell ref="BV77:CD77"/>
    <mergeCell ref="A79:U79"/>
    <mergeCell ref="CE77:CM77"/>
    <mergeCell ref="A75:U75"/>
    <mergeCell ref="V75:Z75"/>
    <mergeCell ref="AA75:AI75"/>
    <mergeCell ref="AJ75:AR75"/>
    <mergeCell ref="AS75:BB75"/>
    <mergeCell ref="BC75:BK75"/>
    <mergeCell ref="BL75:BU75"/>
    <mergeCell ref="BV75:CD75"/>
    <mergeCell ref="CE76:CM76"/>
    <mergeCell ref="BV61:CD61"/>
    <mergeCell ref="CE75:CM75"/>
    <mergeCell ref="A74:U74"/>
    <mergeCell ref="V74:Z74"/>
    <mergeCell ref="AA74:AI74"/>
    <mergeCell ref="AJ74:AR74"/>
    <mergeCell ref="AS74:BB74"/>
    <mergeCell ref="BC74:BK74"/>
    <mergeCell ref="BL74:BU74"/>
    <mergeCell ref="BV74:CD74"/>
    <mergeCell ref="BL52:BU52"/>
    <mergeCell ref="BV52:CD52"/>
    <mergeCell ref="CE74:CM74"/>
    <mergeCell ref="A61:U61"/>
    <mergeCell ref="V61:Z61"/>
    <mergeCell ref="AA61:AI61"/>
    <mergeCell ref="AJ61:AR61"/>
    <mergeCell ref="AS61:BB61"/>
    <mergeCell ref="BC61:BK61"/>
    <mergeCell ref="BL61:BU61"/>
    <mergeCell ref="A52:U52"/>
    <mergeCell ref="V52:Z52"/>
    <mergeCell ref="AA52:AI52"/>
    <mergeCell ref="AJ52:AR52"/>
    <mergeCell ref="AS52:BB52"/>
    <mergeCell ref="BC52:BK52"/>
    <mergeCell ref="CE52:CM52"/>
    <mergeCell ref="A62:U62"/>
    <mergeCell ref="V62:Z62"/>
    <mergeCell ref="AA62:AI62"/>
    <mergeCell ref="AJ62:AR62"/>
    <mergeCell ref="AS62:BB62"/>
    <mergeCell ref="BC62:BK62"/>
    <mergeCell ref="BL62:BU62"/>
    <mergeCell ref="BV62:CD62"/>
    <mergeCell ref="CE61:CM61"/>
    <mergeCell ref="CE62:CM62"/>
    <mergeCell ref="A54:U54"/>
    <mergeCell ref="V54:Z54"/>
    <mergeCell ref="AA54:AI54"/>
    <mergeCell ref="AJ54:AR54"/>
    <mergeCell ref="AS54:BB54"/>
    <mergeCell ref="BC54:BK54"/>
    <mergeCell ref="BL54:BU54"/>
    <mergeCell ref="BV54:CD54"/>
    <mergeCell ref="CE54:CM54"/>
    <mergeCell ref="T239:AJ239"/>
    <mergeCell ref="AL239:BB239"/>
    <mergeCell ref="BD239:BT239"/>
    <mergeCell ref="BV239:CL239"/>
    <mergeCell ref="B240:D240"/>
    <mergeCell ref="F240:U240"/>
    <mergeCell ref="X240:Y240"/>
    <mergeCell ref="A233:Z233"/>
    <mergeCell ref="AA233:AI233"/>
    <mergeCell ref="T238:AJ238"/>
    <mergeCell ref="AL238:BB238"/>
    <mergeCell ref="BD238:BT238"/>
    <mergeCell ref="BV238:CL238"/>
    <mergeCell ref="T237:AJ237"/>
    <mergeCell ref="AL237:BB237"/>
    <mergeCell ref="BD237:BT237"/>
    <mergeCell ref="AJ233:AR233"/>
    <mergeCell ref="CN237:CU237"/>
    <mergeCell ref="BV234:CD234"/>
    <mergeCell ref="CE234:CM234"/>
    <mergeCell ref="T236:AJ236"/>
    <mergeCell ref="AL236:BB236"/>
    <mergeCell ref="BD236:BT236"/>
    <mergeCell ref="CN236:CU236"/>
    <mergeCell ref="AS233:BB233"/>
    <mergeCell ref="BC233:BK233"/>
    <mergeCell ref="BL233:BU233"/>
    <mergeCell ref="CE231:CM231"/>
    <mergeCell ref="BL232:BU232"/>
    <mergeCell ref="BV232:CD232"/>
    <mergeCell ref="CE232:CM232"/>
    <mergeCell ref="BV233:CD233"/>
    <mergeCell ref="CE233:CM233"/>
    <mergeCell ref="A232:U232"/>
    <mergeCell ref="V232:Z232"/>
    <mergeCell ref="AA232:AI232"/>
    <mergeCell ref="AJ232:AR232"/>
    <mergeCell ref="AS232:BB232"/>
    <mergeCell ref="BC232:BK232"/>
    <mergeCell ref="BV230:CD230"/>
    <mergeCell ref="CE230:CM230"/>
    <mergeCell ref="A231:U231"/>
    <mergeCell ref="V231:Z231"/>
    <mergeCell ref="AA231:AI231"/>
    <mergeCell ref="AJ231:AR231"/>
    <mergeCell ref="AS231:BB231"/>
    <mergeCell ref="BC231:BK231"/>
    <mergeCell ref="BL231:BU231"/>
    <mergeCell ref="BV231:CD231"/>
    <mergeCell ref="BL229:BU229"/>
    <mergeCell ref="BV229:CD229"/>
    <mergeCell ref="CE229:CM229"/>
    <mergeCell ref="A230:U230"/>
    <mergeCell ref="V230:Z230"/>
    <mergeCell ref="AA230:AI230"/>
    <mergeCell ref="AJ230:AR230"/>
    <mergeCell ref="AS230:BB230"/>
    <mergeCell ref="BC230:BK230"/>
    <mergeCell ref="BL230:BU230"/>
    <mergeCell ref="A229:U229"/>
    <mergeCell ref="V229:Z229"/>
    <mergeCell ref="AA229:AI229"/>
    <mergeCell ref="AJ229:AR229"/>
    <mergeCell ref="AS229:BB229"/>
    <mergeCell ref="BC229:BK229"/>
    <mergeCell ref="CE227:CM227"/>
    <mergeCell ref="A228:U228"/>
    <mergeCell ref="V228:Z228"/>
    <mergeCell ref="AA228:AI228"/>
    <mergeCell ref="AJ228:AR228"/>
    <mergeCell ref="AS228:BB228"/>
    <mergeCell ref="BC228:BK228"/>
    <mergeCell ref="BL228:BU228"/>
    <mergeCell ref="BV228:CD228"/>
    <mergeCell ref="CE228:CM228"/>
    <mergeCell ref="BV226:CD226"/>
    <mergeCell ref="CE226:CM226"/>
    <mergeCell ref="A227:U227"/>
    <mergeCell ref="V227:Z227"/>
    <mergeCell ref="AA227:AI227"/>
    <mergeCell ref="AJ227:AR227"/>
    <mergeCell ref="AS227:BB227"/>
    <mergeCell ref="BC227:BK227"/>
    <mergeCell ref="BL227:BU227"/>
    <mergeCell ref="BV227:CD227"/>
    <mergeCell ref="BL225:BU225"/>
    <mergeCell ref="BV225:CD225"/>
    <mergeCell ref="CE225:CM225"/>
    <mergeCell ref="A226:U226"/>
    <mergeCell ref="V226:Z226"/>
    <mergeCell ref="AA226:AI226"/>
    <mergeCell ref="AJ226:AR226"/>
    <mergeCell ref="AS226:BB226"/>
    <mergeCell ref="BC226:BK226"/>
    <mergeCell ref="BL226:BU226"/>
    <mergeCell ref="A225:U225"/>
    <mergeCell ref="V225:Z225"/>
    <mergeCell ref="AA225:AI225"/>
    <mergeCell ref="AJ225:AR225"/>
    <mergeCell ref="AS225:BB225"/>
    <mergeCell ref="BC225:BK225"/>
    <mergeCell ref="CE216:CM216"/>
    <mergeCell ref="A217:U217"/>
    <mergeCell ref="V217:Z217"/>
    <mergeCell ref="AA217:AI217"/>
    <mergeCell ref="AJ217:AR217"/>
    <mergeCell ref="AS217:BB217"/>
    <mergeCell ref="BC217:BK217"/>
    <mergeCell ref="BL217:BU217"/>
    <mergeCell ref="BV217:CD217"/>
    <mergeCell ref="CE217:CM217"/>
    <mergeCell ref="BV215:CD215"/>
    <mergeCell ref="CE215:CM215"/>
    <mergeCell ref="A216:U216"/>
    <mergeCell ref="V216:Z216"/>
    <mergeCell ref="AA216:AI216"/>
    <mergeCell ref="AJ216:AR216"/>
    <mergeCell ref="AS216:BB216"/>
    <mergeCell ref="BC216:BK216"/>
    <mergeCell ref="BL216:BU216"/>
    <mergeCell ref="BV216:CD216"/>
    <mergeCell ref="BL214:BU214"/>
    <mergeCell ref="BV214:CD214"/>
    <mergeCell ref="CE214:CM214"/>
    <mergeCell ref="A215:U215"/>
    <mergeCell ref="V215:Z215"/>
    <mergeCell ref="AA215:AI215"/>
    <mergeCell ref="AJ215:AR215"/>
    <mergeCell ref="AS215:BB215"/>
    <mergeCell ref="BC215:BK215"/>
    <mergeCell ref="BL215:BU215"/>
    <mergeCell ref="A214:U214"/>
    <mergeCell ref="V214:Z214"/>
    <mergeCell ref="AA214:AI214"/>
    <mergeCell ref="AJ214:AR214"/>
    <mergeCell ref="AS214:BB214"/>
    <mergeCell ref="BC214:BK214"/>
    <mergeCell ref="CE212:CM212"/>
    <mergeCell ref="A213:U213"/>
    <mergeCell ref="V213:Z213"/>
    <mergeCell ref="AA213:AI213"/>
    <mergeCell ref="AJ213:AR213"/>
    <mergeCell ref="AS213:BB213"/>
    <mergeCell ref="BC213:BK213"/>
    <mergeCell ref="BL213:BU213"/>
    <mergeCell ref="BV213:CD213"/>
    <mergeCell ref="CE213:CM213"/>
    <mergeCell ref="BV211:CD211"/>
    <mergeCell ref="CE211:CM211"/>
    <mergeCell ref="A212:U212"/>
    <mergeCell ref="V212:Z212"/>
    <mergeCell ref="AA212:AI212"/>
    <mergeCell ref="AJ212:AR212"/>
    <mergeCell ref="AS212:BB212"/>
    <mergeCell ref="BC212:BK212"/>
    <mergeCell ref="BL212:BU212"/>
    <mergeCell ref="BV212:CD212"/>
    <mergeCell ref="BL210:BU210"/>
    <mergeCell ref="BV210:CD210"/>
    <mergeCell ref="CE210:CM210"/>
    <mergeCell ref="A211:U211"/>
    <mergeCell ref="V211:Z211"/>
    <mergeCell ref="AA211:AI211"/>
    <mergeCell ref="AJ211:AR211"/>
    <mergeCell ref="AS211:BB211"/>
    <mergeCell ref="BC211:BK211"/>
    <mergeCell ref="BL211:BU211"/>
    <mergeCell ref="A210:U210"/>
    <mergeCell ref="V210:Z210"/>
    <mergeCell ref="AA210:AI210"/>
    <mergeCell ref="AJ210:AR210"/>
    <mergeCell ref="AS210:BB210"/>
    <mergeCell ref="BC210:BK210"/>
    <mergeCell ref="CE208:CM208"/>
    <mergeCell ref="A209:U209"/>
    <mergeCell ref="V209:Z209"/>
    <mergeCell ref="AA209:AI209"/>
    <mergeCell ref="AJ209:AR209"/>
    <mergeCell ref="AS209:BB209"/>
    <mergeCell ref="BC209:BK209"/>
    <mergeCell ref="BL209:BU209"/>
    <mergeCell ref="BV209:CD209"/>
    <mergeCell ref="CE209:CM209"/>
    <mergeCell ref="BV207:CD207"/>
    <mergeCell ref="CE207:CM207"/>
    <mergeCell ref="A208:U208"/>
    <mergeCell ref="V208:Z208"/>
    <mergeCell ref="AA208:AI208"/>
    <mergeCell ref="AJ208:AR208"/>
    <mergeCell ref="AS208:BB208"/>
    <mergeCell ref="BC208:BK208"/>
    <mergeCell ref="BL208:BU208"/>
    <mergeCell ref="BV208:CD208"/>
    <mergeCell ref="BL206:BU206"/>
    <mergeCell ref="BV206:CD206"/>
    <mergeCell ref="CE206:CM206"/>
    <mergeCell ref="A207:U207"/>
    <mergeCell ref="V207:Z207"/>
    <mergeCell ref="AA207:AI207"/>
    <mergeCell ref="AJ207:AR207"/>
    <mergeCell ref="AS207:BB207"/>
    <mergeCell ref="BC207:BK207"/>
    <mergeCell ref="BL207:BU207"/>
    <mergeCell ref="A206:U206"/>
    <mergeCell ref="V206:Z206"/>
    <mergeCell ref="AA206:AI206"/>
    <mergeCell ref="AJ206:AR206"/>
    <mergeCell ref="AS206:BB206"/>
    <mergeCell ref="BC206:BK206"/>
    <mergeCell ref="CE204:CM204"/>
    <mergeCell ref="A205:U205"/>
    <mergeCell ref="V205:Z205"/>
    <mergeCell ref="AA205:AI205"/>
    <mergeCell ref="AJ205:AR205"/>
    <mergeCell ref="AS205:BB205"/>
    <mergeCell ref="BC205:BK205"/>
    <mergeCell ref="BL205:BU205"/>
    <mergeCell ref="BV205:CD205"/>
    <mergeCell ref="CE205:CM205"/>
    <mergeCell ref="BV203:CD203"/>
    <mergeCell ref="CE203:CM203"/>
    <mergeCell ref="A204:U204"/>
    <mergeCell ref="V204:Z204"/>
    <mergeCell ref="AA204:AI204"/>
    <mergeCell ref="AJ204:AR204"/>
    <mergeCell ref="AS204:BB204"/>
    <mergeCell ref="BC204:BK204"/>
    <mergeCell ref="BL204:BU204"/>
    <mergeCell ref="BV204:CD204"/>
    <mergeCell ref="BL197:BU197"/>
    <mergeCell ref="BV197:CD197"/>
    <mergeCell ref="CE197:CM197"/>
    <mergeCell ref="A203:U203"/>
    <mergeCell ref="V203:Z203"/>
    <mergeCell ref="AA203:AI203"/>
    <mergeCell ref="AJ203:AR203"/>
    <mergeCell ref="AS203:BB203"/>
    <mergeCell ref="BC203:BK203"/>
    <mergeCell ref="BL203:BU203"/>
    <mergeCell ref="A197:U197"/>
    <mergeCell ref="V197:Z197"/>
    <mergeCell ref="AA197:AI197"/>
    <mergeCell ref="AJ197:AR197"/>
    <mergeCell ref="AS197:BB197"/>
    <mergeCell ref="BC197:BK197"/>
    <mergeCell ref="CE192:CM192"/>
    <mergeCell ref="A193:U193"/>
    <mergeCell ref="V193:Z193"/>
    <mergeCell ref="AA193:AI193"/>
    <mergeCell ref="AJ193:AR193"/>
    <mergeCell ref="AS193:BB193"/>
    <mergeCell ref="BC193:BK193"/>
    <mergeCell ref="BL193:BU193"/>
    <mergeCell ref="A192:U192"/>
    <mergeCell ref="CE193:CM193"/>
    <mergeCell ref="V192:Z192"/>
    <mergeCell ref="AA192:AI192"/>
    <mergeCell ref="AJ192:AR192"/>
    <mergeCell ref="AS192:BB192"/>
    <mergeCell ref="BC192:BK192"/>
    <mergeCell ref="CE189:CM189"/>
    <mergeCell ref="BL190:BU190"/>
    <mergeCell ref="BV190:CD190"/>
    <mergeCell ref="CE190:CM190"/>
    <mergeCell ref="BV192:CD192"/>
    <mergeCell ref="A190:U190"/>
    <mergeCell ref="V190:Z190"/>
    <mergeCell ref="AA190:AI190"/>
    <mergeCell ref="AJ190:AR190"/>
    <mergeCell ref="AS190:BB190"/>
    <mergeCell ref="BC190:BK190"/>
    <mergeCell ref="BV188:CD188"/>
    <mergeCell ref="CE188:CM188"/>
    <mergeCell ref="A189:U189"/>
    <mergeCell ref="V189:Z189"/>
    <mergeCell ref="AA189:AI189"/>
    <mergeCell ref="AJ189:AR189"/>
    <mergeCell ref="AS189:BB189"/>
    <mergeCell ref="BC189:BK189"/>
    <mergeCell ref="BL189:BU189"/>
    <mergeCell ref="BV189:CD189"/>
    <mergeCell ref="BL187:BU187"/>
    <mergeCell ref="BV187:CD187"/>
    <mergeCell ref="CE187:CM187"/>
    <mergeCell ref="A188:U188"/>
    <mergeCell ref="V188:Z188"/>
    <mergeCell ref="AA188:AI188"/>
    <mergeCell ref="AJ188:AR188"/>
    <mergeCell ref="AS188:BB188"/>
    <mergeCell ref="BC188:BK188"/>
    <mergeCell ref="BL188:BU188"/>
    <mergeCell ref="A187:U187"/>
    <mergeCell ref="V187:Z187"/>
    <mergeCell ref="AA187:AI187"/>
    <mergeCell ref="AJ187:AR187"/>
    <mergeCell ref="AS187:BB187"/>
    <mergeCell ref="BC187:BK187"/>
    <mergeCell ref="CE185:CM185"/>
    <mergeCell ref="A186:U186"/>
    <mergeCell ref="V186:Z186"/>
    <mergeCell ref="AA186:AI186"/>
    <mergeCell ref="AJ186:AR186"/>
    <mergeCell ref="AS186:BB186"/>
    <mergeCell ref="BC186:BK186"/>
    <mergeCell ref="BL186:BU186"/>
    <mergeCell ref="BV186:CD186"/>
    <mergeCell ref="CE186:CM186"/>
    <mergeCell ref="BV184:CD184"/>
    <mergeCell ref="CE184:CM184"/>
    <mergeCell ref="A185:U185"/>
    <mergeCell ref="V185:Z185"/>
    <mergeCell ref="AA185:AI185"/>
    <mergeCell ref="AJ185:AR185"/>
    <mergeCell ref="AS185:BB185"/>
    <mergeCell ref="BC185:BK185"/>
    <mergeCell ref="BL185:BU185"/>
    <mergeCell ref="BV185:CD185"/>
    <mergeCell ref="BL183:BU183"/>
    <mergeCell ref="BV183:CD183"/>
    <mergeCell ref="CE183:CM183"/>
    <mergeCell ref="A184:U184"/>
    <mergeCell ref="V184:Z184"/>
    <mergeCell ref="AA184:AI184"/>
    <mergeCell ref="AJ184:AR184"/>
    <mergeCell ref="AS184:BB184"/>
    <mergeCell ref="BC184:BK184"/>
    <mergeCell ref="BL184:BU184"/>
    <mergeCell ref="A183:U183"/>
    <mergeCell ref="V183:Z183"/>
    <mergeCell ref="AA183:AI183"/>
    <mergeCell ref="AJ183:AR183"/>
    <mergeCell ref="AS183:BB183"/>
    <mergeCell ref="BC183:BK183"/>
    <mergeCell ref="CE181:CM181"/>
    <mergeCell ref="A182:U182"/>
    <mergeCell ref="V182:Z182"/>
    <mergeCell ref="AA182:AI182"/>
    <mergeCell ref="AJ182:AR182"/>
    <mergeCell ref="AS182:BB182"/>
    <mergeCell ref="BC182:BK182"/>
    <mergeCell ref="BL182:BU182"/>
    <mergeCell ref="BV182:CD182"/>
    <mergeCell ref="CE182:CM182"/>
    <mergeCell ref="BV178:CD178"/>
    <mergeCell ref="CE178:CM178"/>
    <mergeCell ref="A181:U181"/>
    <mergeCell ref="V181:Z181"/>
    <mergeCell ref="AA181:AI181"/>
    <mergeCell ref="AJ181:AR181"/>
    <mergeCell ref="AS181:BB181"/>
    <mergeCell ref="BC181:BK181"/>
    <mergeCell ref="BL181:BU181"/>
    <mergeCell ref="BV181:CD181"/>
    <mergeCell ref="BL177:BU177"/>
    <mergeCell ref="BV177:CD177"/>
    <mergeCell ref="CE177:CM177"/>
    <mergeCell ref="A178:U178"/>
    <mergeCell ref="V178:Z178"/>
    <mergeCell ref="AA178:AI178"/>
    <mergeCell ref="AJ178:AR178"/>
    <mergeCell ref="AS178:BB178"/>
    <mergeCell ref="BC178:BK178"/>
    <mergeCell ref="BL178:BU178"/>
    <mergeCell ref="A177:U177"/>
    <mergeCell ref="V177:Z177"/>
    <mergeCell ref="AA177:AI177"/>
    <mergeCell ref="AJ177:AR177"/>
    <mergeCell ref="AS177:BB177"/>
    <mergeCell ref="BC177:BK177"/>
    <mergeCell ref="CE175:CM175"/>
    <mergeCell ref="A176:U176"/>
    <mergeCell ref="V176:Z176"/>
    <mergeCell ref="AA176:AI176"/>
    <mergeCell ref="AJ176:AR176"/>
    <mergeCell ref="AS176:BB176"/>
    <mergeCell ref="BC176:BK176"/>
    <mergeCell ref="BL176:BU176"/>
    <mergeCell ref="BV176:CD176"/>
    <mergeCell ref="CE176:CM176"/>
    <mergeCell ref="BV173:CD173"/>
    <mergeCell ref="CE173:CM173"/>
    <mergeCell ref="A175:U175"/>
    <mergeCell ref="V175:Z175"/>
    <mergeCell ref="AA175:AI175"/>
    <mergeCell ref="AJ175:AR175"/>
    <mergeCell ref="AS175:BB175"/>
    <mergeCell ref="BC175:BK175"/>
    <mergeCell ref="BL175:BU175"/>
    <mergeCell ref="BV175:CD175"/>
    <mergeCell ref="BL172:BU172"/>
    <mergeCell ref="BV172:CD172"/>
    <mergeCell ref="CE172:CM172"/>
    <mergeCell ref="A173:U173"/>
    <mergeCell ref="V173:Z173"/>
    <mergeCell ref="AA173:AI173"/>
    <mergeCell ref="AJ173:AR173"/>
    <mergeCell ref="AS173:BB173"/>
    <mergeCell ref="BC173:BK173"/>
    <mergeCell ref="BL173:BU173"/>
    <mergeCell ref="A172:U172"/>
    <mergeCell ref="V172:Z172"/>
    <mergeCell ref="AA172:AI172"/>
    <mergeCell ref="AJ172:AR172"/>
    <mergeCell ref="AS172:BB172"/>
    <mergeCell ref="BC172:BK172"/>
    <mergeCell ref="CE170:CM170"/>
    <mergeCell ref="A171:U171"/>
    <mergeCell ref="V171:Z171"/>
    <mergeCell ref="AA171:AI171"/>
    <mergeCell ref="AJ171:AR171"/>
    <mergeCell ref="AS171:BB171"/>
    <mergeCell ref="BC171:BK171"/>
    <mergeCell ref="BL171:BU171"/>
    <mergeCell ref="BV171:CD171"/>
    <mergeCell ref="CE171:CM171"/>
    <mergeCell ref="BV169:CD169"/>
    <mergeCell ref="CE169:CM169"/>
    <mergeCell ref="A170:U170"/>
    <mergeCell ref="V170:Z170"/>
    <mergeCell ref="AA170:AI170"/>
    <mergeCell ref="AJ170:AR170"/>
    <mergeCell ref="AS170:BB170"/>
    <mergeCell ref="BC170:BK170"/>
    <mergeCell ref="BL170:BU170"/>
    <mergeCell ref="BV170:CD170"/>
    <mergeCell ref="BL168:BU168"/>
    <mergeCell ref="BV168:CD168"/>
    <mergeCell ref="CE168:CM168"/>
    <mergeCell ref="A169:U169"/>
    <mergeCell ref="V169:Z169"/>
    <mergeCell ref="AA169:AI169"/>
    <mergeCell ref="AJ169:AR169"/>
    <mergeCell ref="AS169:BB169"/>
    <mergeCell ref="BC169:BK169"/>
    <mergeCell ref="BL169:BU169"/>
    <mergeCell ref="A168:U168"/>
    <mergeCell ref="V168:Z168"/>
    <mergeCell ref="AA168:AI168"/>
    <mergeCell ref="AJ168:AR168"/>
    <mergeCell ref="AS168:BB168"/>
    <mergeCell ref="BC168:BK168"/>
    <mergeCell ref="CE166:CM166"/>
    <mergeCell ref="A167:U167"/>
    <mergeCell ref="V167:Z167"/>
    <mergeCell ref="AA167:AI167"/>
    <mergeCell ref="AJ167:AR167"/>
    <mergeCell ref="AS167:BB167"/>
    <mergeCell ref="BC167:BK167"/>
    <mergeCell ref="BL167:BU167"/>
    <mergeCell ref="BV167:CD167"/>
    <mergeCell ref="CE167:CM167"/>
    <mergeCell ref="BV165:CD165"/>
    <mergeCell ref="CE165:CM165"/>
    <mergeCell ref="A166:U166"/>
    <mergeCell ref="V166:Z166"/>
    <mergeCell ref="AA166:AI166"/>
    <mergeCell ref="AJ166:AR166"/>
    <mergeCell ref="AS166:BB166"/>
    <mergeCell ref="BC166:BK166"/>
    <mergeCell ref="BL166:BU166"/>
    <mergeCell ref="BV166:CD166"/>
    <mergeCell ref="BL164:BU164"/>
    <mergeCell ref="BV164:CD164"/>
    <mergeCell ref="CE164:CM164"/>
    <mergeCell ref="A165:U165"/>
    <mergeCell ref="V165:Z165"/>
    <mergeCell ref="AA165:AI165"/>
    <mergeCell ref="AJ165:AR165"/>
    <mergeCell ref="AS165:BB165"/>
    <mergeCell ref="BC165:BK165"/>
    <mergeCell ref="BL165:BU165"/>
    <mergeCell ref="A164:U164"/>
    <mergeCell ref="V164:Z164"/>
    <mergeCell ref="AA164:AI164"/>
    <mergeCell ref="AJ164:AR164"/>
    <mergeCell ref="AS164:BB164"/>
    <mergeCell ref="BC164:BK164"/>
    <mergeCell ref="CE162:CM162"/>
    <mergeCell ref="A163:U163"/>
    <mergeCell ref="V163:Z163"/>
    <mergeCell ref="AA163:AI163"/>
    <mergeCell ref="AJ163:AR163"/>
    <mergeCell ref="AS163:BB163"/>
    <mergeCell ref="BC163:BK163"/>
    <mergeCell ref="BL163:BU163"/>
    <mergeCell ref="BV163:CD163"/>
    <mergeCell ref="CE163:CM163"/>
    <mergeCell ref="BV161:CD161"/>
    <mergeCell ref="CE161:CM161"/>
    <mergeCell ref="A162:U162"/>
    <mergeCell ref="V162:Z162"/>
    <mergeCell ref="AA162:AI162"/>
    <mergeCell ref="AJ162:AR162"/>
    <mergeCell ref="AS162:BB162"/>
    <mergeCell ref="BC162:BK162"/>
    <mergeCell ref="BL162:BU162"/>
    <mergeCell ref="BV162:CD162"/>
    <mergeCell ref="BL160:BU160"/>
    <mergeCell ref="BV160:CD160"/>
    <mergeCell ref="CE160:CM160"/>
    <mergeCell ref="A161:U161"/>
    <mergeCell ref="V161:Z161"/>
    <mergeCell ref="AA161:AI161"/>
    <mergeCell ref="AJ161:AR161"/>
    <mergeCell ref="AS161:BB161"/>
    <mergeCell ref="BC161:BK161"/>
    <mergeCell ref="BL161:BU161"/>
    <mergeCell ref="A160:U160"/>
    <mergeCell ref="V160:Z160"/>
    <mergeCell ref="AA160:AI160"/>
    <mergeCell ref="AJ160:AR160"/>
    <mergeCell ref="AS160:BB160"/>
    <mergeCell ref="BC160:BK160"/>
    <mergeCell ref="A151:U151"/>
    <mergeCell ref="V151:Z151"/>
    <mergeCell ref="AA151:AI151"/>
    <mergeCell ref="AJ151:AR151"/>
    <mergeCell ref="AS151:BB151"/>
    <mergeCell ref="BC151:BK151"/>
    <mergeCell ref="BL151:BU151"/>
    <mergeCell ref="BV151:CD151"/>
    <mergeCell ref="CE151:CM151"/>
    <mergeCell ref="BL148:BU148"/>
    <mergeCell ref="BV148:CD148"/>
    <mergeCell ref="CE148:CM148"/>
    <mergeCell ref="BL149:BU149"/>
    <mergeCell ref="A149:U149"/>
    <mergeCell ref="V149:Z149"/>
    <mergeCell ref="AA149:AI149"/>
    <mergeCell ref="AJ149:AR149"/>
    <mergeCell ref="AS149:BB149"/>
    <mergeCell ref="BC149:BK149"/>
    <mergeCell ref="A148:U148"/>
    <mergeCell ref="V148:Z148"/>
    <mergeCell ref="AA148:AI148"/>
    <mergeCell ref="AJ148:AR148"/>
    <mergeCell ref="AS148:BB148"/>
    <mergeCell ref="BC148:BK148"/>
    <mergeCell ref="A147:U147"/>
    <mergeCell ref="V147:Z147"/>
    <mergeCell ref="AA147:AI147"/>
    <mergeCell ref="AJ147:AR147"/>
    <mergeCell ref="AS147:BB147"/>
    <mergeCell ref="BC147:BK147"/>
    <mergeCell ref="BV144:CD144"/>
    <mergeCell ref="CE144:CM144"/>
    <mergeCell ref="A146:U146"/>
    <mergeCell ref="V146:Z146"/>
    <mergeCell ref="AA146:AI146"/>
    <mergeCell ref="AJ146:AR146"/>
    <mergeCell ref="AS146:BB146"/>
    <mergeCell ref="BC146:BK146"/>
    <mergeCell ref="BL146:BU146"/>
    <mergeCell ref="BV146:CD146"/>
    <mergeCell ref="BL143:BU143"/>
    <mergeCell ref="BV143:CD143"/>
    <mergeCell ref="CE143:CM143"/>
    <mergeCell ref="A144:U144"/>
    <mergeCell ref="V144:Z144"/>
    <mergeCell ref="AA144:AI144"/>
    <mergeCell ref="AJ144:AR144"/>
    <mergeCell ref="AS144:BB144"/>
    <mergeCell ref="BC144:BK144"/>
    <mergeCell ref="BL144:BU144"/>
    <mergeCell ref="A143:U143"/>
    <mergeCell ref="V143:Z143"/>
    <mergeCell ref="AA143:AI143"/>
    <mergeCell ref="AJ143:AR143"/>
    <mergeCell ref="AS143:BB143"/>
    <mergeCell ref="BC143:BK143"/>
    <mergeCell ref="CE141:CM141"/>
    <mergeCell ref="A142:U142"/>
    <mergeCell ref="V142:Z142"/>
    <mergeCell ref="AA142:AI142"/>
    <mergeCell ref="AJ142:AR142"/>
    <mergeCell ref="AS142:BB142"/>
    <mergeCell ref="BC142:BK142"/>
    <mergeCell ref="BL142:BU142"/>
    <mergeCell ref="BV142:CD142"/>
    <mergeCell ref="CE142:CM142"/>
    <mergeCell ref="BV132:CD132"/>
    <mergeCell ref="CE132:CM132"/>
    <mergeCell ref="A141:U141"/>
    <mergeCell ref="V141:Z141"/>
    <mergeCell ref="AA141:AI141"/>
    <mergeCell ref="AJ141:AR141"/>
    <mergeCell ref="AS141:BB141"/>
    <mergeCell ref="BC141:BK141"/>
    <mergeCell ref="BL141:BU141"/>
    <mergeCell ref="BV141:CD141"/>
    <mergeCell ref="BL131:BU131"/>
    <mergeCell ref="BV131:CD131"/>
    <mergeCell ref="CE131:CM131"/>
    <mergeCell ref="A132:U132"/>
    <mergeCell ref="V132:Z132"/>
    <mergeCell ref="AA132:AI132"/>
    <mergeCell ref="AJ132:AR132"/>
    <mergeCell ref="AS132:BB132"/>
    <mergeCell ref="BC132:BK132"/>
    <mergeCell ref="BL132:BU132"/>
    <mergeCell ref="A131:U131"/>
    <mergeCell ref="V131:Z131"/>
    <mergeCell ref="AA131:AI131"/>
    <mergeCell ref="AJ131:AR131"/>
    <mergeCell ref="AS131:BB131"/>
    <mergeCell ref="BC131:BK131"/>
    <mergeCell ref="CE128:CM128"/>
    <mergeCell ref="A130:U130"/>
    <mergeCell ref="V130:Z130"/>
    <mergeCell ref="AA130:AI130"/>
    <mergeCell ref="AJ130:AR130"/>
    <mergeCell ref="AS130:BB130"/>
    <mergeCell ref="BC130:BK130"/>
    <mergeCell ref="BL130:BU130"/>
    <mergeCell ref="BV130:CD130"/>
    <mergeCell ref="CE130:CM130"/>
    <mergeCell ref="BV127:CD127"/>
    <mergeCell ref="CE127:CM127"/>
    <mergeCell ref="A128:U128"/>
    <mergeCell ref="V128:Z128"/>
    <mergeCell ref="AA128:AI128"/>
    <mergeCell ref="AJ128:AR128"/>
    <mergeCell ref="AS128:BB128"/>
    <mergeCell ref="BC128:BK128"/>
    <mergeCell ref="BL128:BU128"/>
    <mergeCell ref="BV128:CD128"/>
    <mergeCell ref="BL126:BU126"/>
    <mergeCell ref="BV126:CD126"/>
    <mergeCell ref="CE126:CM126"/>
    <mergeCell ref="A127:U127"/>
    <mergeCell ref="V127:Z127"/>
    <mergeCell ref="AA127:AI127"/>
    <mergeCell ref="AJ127:AR127"/>
    <mergeCell ref="AS127:BB127"/>
    <mergeCell ref="BC127:BK127"/>
    <mergeCell ref="BL127:BU127"/>
    <mergeCell ref="A126:U126"/>
    <mergeCell ref="V126:Z126"/>
    <mergeCell ref="AA126:AI126"/>
    <mergeCell ref="AJ126:AR126"/>
    <mergeCell ref="AS126:BB126"/>
    <mergeCell ref="BC126:BK126"/>
    <mergeCell ref="CE124:CM124"/>
    <mergeCell ref="A125:U125"/>
    <mergeCell ref="V125:Z125"/>
    <mergeCell ref="AA125:AI125"/>
    <mergeCell ref="AJ125:AR125"/>
    <mergeCell ref="AS125:BB125"/>
    <mergeCell ref="BC125:BK125"/>
    <mergeCell ref="BL125:BU125"/>
    <mergeCell ref="BV125:CD125"/>
    <mergeCell ref="CE125:CM125"/>
    <mergeCell ref="BV123:CD123"/>
    <mergeCell ref="CE123:CM123"/>
    <mergeCell ref="A124:U124"/>
    <mergeCell ref="V124:Z124"/>
    <mergeCell ref="AA124:AI124"/>
    <mergeCell ref="AJ124:AR124"/>
    <mergeCell ref="AS124:BB124"/>
    <mergeCell ref="BC124:BK124"/>
    <mergeCell ref="BL124:BU124"/>
    <mergeCell ref="BV124:CD124"/>
    <mergeCell ref="BL122:BU122"/>
    <mergeCell ref="BV122:CD122"/>
    <mergeCell ref="CE122:CM122"/>
    <mergeCell ref="A123:U123"/>
    <mergeCell ref="V123:Z123"/>
    <mergeCell ref="AA123:AI123"/>
    <mergeCell ref="AJ123:AR123"/>
    <mergeCell ref="AS123:BB123"/>
    <mergeCell ref="BC123:BK123"/>
    <mergeCell ref="BL123:BU123"/>
    <mergeCell ref="A122:U122"/>
    <mergeCell ref="V122:Z122"/>
    <mergeCell ref="AA122:AI122"/>
    <mergeCell ref="AJ122:AR122"/>
    <mergeCell ref="AS122:BB122"/>
    <mergeCell ref="BC122:BK122"/>
    <mergeCell ref="CE119:CM119"/>
    <mergeCell ref="A121:U121"/>
    <mergeCell ref="V121:Z121"/>
    <mergeCell ref="AA121:AI121"/>
    <mergeCell ref="AJ121:AR121"/>
    <mergeCell ref="AS121:BB121"/>
    <mergeCell ref="BC121:BK121"/>
    <mergeCell ref="BL121:BU121"/>
    <mergeCell ref="BV121:CD121"/>
    <mergeCell ref="CE121:CM121"/>
    <mergeCell ref="BV106:CD106"/>
    <mergeCell ref="CE106:CM106"/>
    <mergeCell ref="A119:U119"/>
    <mergeCell ref="V119:Z119"/>
    <mergeCell ref="AA119:AI119"/>
    <mergeCell ref="AJ119:AR119"/>
    <mergeCell ref="AS119:BB119"/>
    <mergeCell ref="BC119:BK119"/>
    <mergeCell ref="BL119:BU119"/>
    <mergeCell ref="BV119:CD119"/>
    <mergeCell ref="BL105:BU105"/>
    <mergeCell ref="BV105:CD105"/>
    <mergeCell ref="CE105:CM105"/>
    <mergeCell ref="A106:U106"/>
    <mergeCell ref="V106:Z106"/>
    <mergeCell ref="AA106:AI106"/>
    <mergeCell ref="AJ106:AR106"/>
    <mergeCell ref="AS106:BB106"/>
    <mergeCell ref="BC106:BK106"/>
    <mergeCell ref="BL106:BU106"/>
    <mergeCell ref="A105:U105"/>
    <mergeCell ref="V105:Z105"/>
    <mergeCell ref="AA105:AI105"/>
    <mergeCell ref="AJ105:AR105"/>
    <mergeCell ref="AS105:BB105"/>
    <mergeCell ref="BC105:BK105"/>
    <mergeCell ref="CE103:CM103"/>
    <mergeCell ref="A104:U104"/>
    <mergeCell ref="V104:Z104"/>
    <mergeCell ref="AA104:AI104"/>
    <mergeCell ref="AJ104:AR104"/>
    <mergeCell ref="AS104:BB104"/>
    <mergeCell ref="BC104:BK104"/>
    <mergeCell ref="BL104:BU104"/>
    <mergeCell ref="BV104:CD104"/>
    <mergeCell ref="CE104:CM104"/>
    <mergeCell ref="BV102:CD102"/>
    <mergeCell ref="CE102:CM102"/>
    <mergeCell ref="A103:U103"/>
    <mergeCell ref="V103:Z103"/>
    <mergeCell ref="AA103:AI103"/>
    <mergeCell ref="AJ103:AR103"/>
    <mergeCell ref="AS103:BB103"/>
    <mergeCell ref="BC103:BK103"/>
    <mergeCell ref="BL103:BU103"/>
    <mergeCell ref="BV103:CD103"/>
    <mergeCell ref="A102:U102"/>
    <mergeCell ref="V102:Z102"/>
    <mergeCell ref="AA102:AI102"/>
    <mergeCell ref="AJ102:AR102"/>
    <mergeCell ref="AS102:BB102"/>
    <mergeCell ref="BC102:BK102"/>
    <mergeCell ref="CE90:CM90"/>
    <mergeCell ref="A91:U91"/>
    <mergeCell ref="V91:Z91"/>
    <mergeCell ref="AA91:AI91"/>
    <mergeCell ref="AJ91:AR91"/>
    <mergeCell ref="AS91:BB91"/>
    <mergeCell ref="BC91:BK91"/>
    <mergeCell ref="BL91:BU91"/>
    <mergeCell ref="BV91:CD91"/>
    <mergeCell ref="CE91:CM91"/>
    <mergeCell ref="A90:U90"/>
    <mergeCell ref="V90:Z90"/>
    <mergeCell ref="AA90:AI90"/>
    <mergeCell ref="AJ90:AR90"/>
    <mergeCell ref="AS90:BB90"/>
    <mergeCell ref="BC90:BK90"/>
    <mergeCell ref="CE88:CM88"/>
    <mergeCell ref="A89:U89"/>
    <mergeCell ref="V89:Z89"/>
    <mergeCell ref="AA89:AI89"/>
    <mergeCell ref="AJ89:AR89"/>
    <mergeCell ref="AS89:BB89"/>
    <mergeCell ref="BC89:BK89"/>
    <mergeCell ref="BL89:BU89"/>
    <mergeCell ref="BV89:CD89"/>
    <mergeCell ref="CE89:CM89"/>
    <mergeCell ref="BL86:BU86"/>
    <mergeCell ref="BV86:CD86"/>
    <mergeCell ref="CE86:CM86"/>
    <mergeCell ref="A88:U88"/>
    <mergeCell ref="V88:Z88"/>
    <mergeCell ref="AA88:AI88"/>
    <mergeCell ref="AJ88:AR88"/>
    <mergeCell ref="AS88:BB88"/>
    <mergeCell ref="BC88:BK88"/>
    <mergeCell ref="BL88:BU88"/>
    <mergeCell ref="A86:U86"/>
    <mergeCell ref="V86:Z86"/>
    <mergeCell ref="AA86:AI86"/>
    <mergeCell ref="AJ86:AR86"/>
    <mergeCell ref="AS86:BB86"/>
    <mergeCell ref="BC86:BK86"/>
    <mergeCell ref="CE84:CM84"/>
    <mergeCell ref="A85:U85"/>
    <mergeCell ref="V85:Z85"/>
    <mergeCell ref="AA85:AI85"/>
    <mergeCell ref="AJ85:AR85"/>
    <mergeCell ref="AS85:BB85"/>
    <mergeCell ref="BC85:BK85"/>
    <mergeCell ref="BL85:BU85"/>
    <mergeCell ref="BV85:CD85"/>
    <mergeCell ref="CE85:CM85"/>
    <mergeCell ref="BV83:CD83"/>
    <mergeCell ref="CE83:CM83"/>
    <mergeCell ref="A84:U84"/>
    <mergeCell ref="V84:Z84"/>
    <mergeCell ref="AA84:AI84"/>
    <mergeCell ref="AJ84:AR84"/>
    <mergeCell ref="AS84:BB84"/>
    <mergeCell ref="BC84:BK84"/>
    <mergeCell ref="BL84:BU84"/>
    <mergeCell ref="BV84:CD84"/>
    <mergeCell ref="BL82:BU82"/>
    <mergeCell ref="BV82:CD82"/>
    <mergeCell ref="CE82:CM82"/>
    <mergeCell ref="A83:U83"/>
    <mergeCell ref="V83:Z83"/>
    <mergeCell ref="AA83:AI83"/>
    <mergeCell ref="AJ83:AR83"/>
    <mergeCell ref="AS83:BB83"/>
    <mergeCell ref="BC83:BK83"/>
    <mergeCell ref="BL83:BU83"/>
    <mergeCell ref="A82:U82"/>
    <mergeCell ref="V82:Z82"/>
    <mergeCell ref="AA82:AI82"/>
    <mergeCell ref="AJ82:AR82"/>
    <mergeCell ref="AS82:BB82"/>
    <mergeCell ref="BC82:BK82"/>
    <mergeCell ref="A81:U81"/>
    <mergeCell ref="V81:Z81"/>
    <mergeCell ref="AA81:AI81"/>
    <mergeCell ref="AJ81:AR81"/>
    <mergeCell ref="AS81:BB81"/>
    <mergeCell ref="BC81:BK81"/>
    <mergeCell ref="BL81:BU81"/>
    <mergeCell ref="BV81:CD81"/>
    <mergeCell ref="CE81:CM81"/>
    <mergeCell ref="BV73:CD73"/>
    <mergeCell ref="CE73:CM73"/>
    <mergeCell ref="A76:U76"/>
    <mergeCell ref="V76:Z76"/>
    <mergeCell ref="AA76:AI76"/>
    <mergeCell ref="AJ76:AR76"/>
    <mergeCell ref="AS76:BB76"/>
    <mergeCell ref="BC76:BK76"/>
    <mergeCell ref="BL76:BU76"/>
    <mergeCell ref="BV76:CD76"/>
    <mergeCell ref="BL72:BU72"/>
    <mergeCell ref="BV72:CD72"/>
    <mergeCell ref="CE72:CM72"/>
    <mergeCell ref="BL73:BU73"/>
    <mergeCell ref="A73:U73"/>
    <mergeCell ref="V73:Z73"/>
    <mergeCell ref="AA73:AI73"/>
    <mergeCell ref="AJ73:AR73"/>
    <mergeCell ref="AS73:BB73"/>
    <mergeCell ref="BC73:BK73"/>
    <mergeCell ref="A72:U72"/>
    <mergeCell ref="V72:Z72"/>
    <mergeCell ref="AA72:AI72"/>
    <mergeCell ref="AJ72:AR72"/>
    <mergeCell ref="AS72:BB72"/>
    <mergeCell ref="BC72:BK72"/>
    <mergeCell ref="CE69:CM69"/>
    <mergeCell ref="A70:U70"/>
    <mergeCell ref="V70:Z70"/>
    <mergeCell ref="AA70:AI70"/>
    <mergeCell ref="AJ70:AR70"/>
    <mergeCell ref="AS70:BB70"/>
    <mergeCell ref="BC70:BK70"/>
    <mergeCell ref="BL70:BU70"/>
    <mergeCell ref="BV70:CD70"/>
    <mergeCell ref="CE70:CM70"/>
    <mergeCell ref="BV68:CD68"/>
    <mergeCell ref="CE68:CM68"/>
    <mergeCell ref="A69:U69"/>
    <mergeCell ref="V69:Z69"/>
    <mergeCell ref="AA69:AI69"/>
    <mergeCell ref="AJ69:AR69"/>
    <mergeCell ref="AS69:BB69"/>
    <mergeCell ref="BC69:BK69"/>
    <mergeCell ref="BL69:BU69"/>
    <mergeCell ref="BV69:CD69"/>
    <mergeCell ref="BL67:BU67"/>
    <mergeCell ref="BV67:CD67"/>
    <mergeCell ref="CE67:CM67"/>
    <mergeCell ref="A68:U68"/>
    <mergeCell ref="V68:Z68"/>
    <mergeCell ref="AA68:AI68"/>
    <mergeCell ref="AJ68:AR68"/>
    <mergeCell ref="AS68:BB68"/>
    <mergeCell ref="BC68:BK68"/>
    <mergeCell ref="BL68:BU68"/>
    <mergeCell ref="A67:U67"/>
    <mergeCell ref="V67:Z67"/>
    <mergeCell ref="AA67:AI67"/>
    <mergeCell ref="AJ67:AR67"/>
    <mergeCell ref="AS67:BB67"/>
    <mergeCell ref="BC67:BK67"/>
    <mergeCell ref="CE65:CM65"/>
    <mergeCell ref="A66:U66"/>
    <mergeCell ref="V66:Z66"/>
    <mergeCell ref="AA66:AI66"/>
    <mergeCell ref="AJ66:AR66"/>
    <mergeCell ref="AS66:BB66"/>
    <mergeCell ref="BC66:BK66"/>
    <mergeCell ref="BL66:BU66"/>
    <mergeCell ref="BV66:CD66"/>
    <mergeCell ref="CE66:CM66"/>
    <mergeCell ref="BV64:CD64"/>
    <mergeCell ref="CE64:CM64"/>
    <mergeCell ref="A65:U65"/>
    <mergeCell ref="V65:Z65"/>
    <mergeCell ref="AA65:AI65"/>
    <mergeCell ref="AJ65:AR65"/>
    <mergeCell ref="AS65:BB65"/>
    <mergeCell ref="BC65:BK65"/>
    <mergeCell ref="BL65:BU65"/>
    <mergeCell ref="BV65:CD65"/>
    <mergeCell ref="BL63:BU63"/>
    <mergeCell ref="BV63:CD63"/>
    <mergeCell ref="CE63:CM63"/>
    <mergeCell ref="A64:U64"/>
    <mergeCell ref="V64:Z64"/>
    <mergeCell ref="AA64:AI64"/>
    <mergeCell ref="AJ64:AR64"/>
    <mergeCell ref="AS64:BB64"/>
    <mergeCell ref="BC64:BK64"/>
    <mergeCell ref="BL64:BU64"/>
    <mergeCell ref="A63:U63"/>
    <mergeCell ref="V63:Z63"/>
    <mergeCell ref="AA63:AI63"/>
    <mergeCell ref="AJ63:AR63"/>
    <mergeCell ref="AS63:BB63"/>
    <mergeCell ref="BC63:BK63"/>
    <mergeCell ref="CE59:CM59"/>
    <mergeCell ref="A60:U60"/>
    <mergeCell ref="V60:Z60"/>
    <mergeCell ref="AA60:AI60"/>
    <mergeCell ref="AJ60:AR60"/>
    <mergeCell ref="AS60:BB60"/>
    <mergeCell ref="BC60:BK60"/>
    <mergeCell ref="BL60:BU60"/>
    <mergeCell ref="BV60:CD60"/>
    <mergeCell ref="CE60:CM60"/>
    <mergeCell ref="BV58:CD58"/>
    <mergeCell ref="CE58:CM58"/>
    <mergeCell ref="A59:U59"/>
    <mergeCell ref="V59:Z59"/>
    <mergeCell ref="AA59:AI59"/>
    <mergeCell ref="AJ59:AR59"/>
    <mergeCell ref="AS59:BB59"/>
    <mergeCell ref="BC59:BK59"/>
    <mergeCell ref="BL59:BU59"/>
    <mergeCell ref="BV59:CD59"/>
    <mergeCell ref="BL57:BU57"/>
    <mergeCell ref="BV57:CD57"/>
    <mergeCell ref="CE57:CM57"/>
    <mergeCell ref="A58:U58"/>
    <mergeCell ref="V58:Z58"/>
    <mergeCell ref="AA58:AI58"/>
    <mergeCell ref="AJ58:AR58"/>
    <mergeCell ref="AS58:BB58"/>
    <mergeCell ref="BC58:BK58"/>
    <mergeCell ref="BL58:BU58"/>
    <mergeCell ref="A57:U57"/>
    <mergeCell ref="V57:Z57"/>
    <mergeCell ref="AA57:AI57"/>
    <mergeCell ref="AJ57:AR57"/>
    <mergeCell ref="AS57:BB57"/>
    <mergeCell ref="BC57:BK57"/>
    <mergeCell ref="CE55:CM55"/>
    <mergeCell ref="A56:U56"/>
    <mergeCell ref="V56:Z56"/>
    <mergeCell ref="AA56:AI56"/>
    <mergeCell ref="AJ56:AR56"/>
    <mergeCell ref="AS56:BB56"/>
    <mergeCell ref="BC56:BK56"/>
    <mergeCell ref="BL56:BU56"/>
    <mergeCell ref="BV56:CD56"/>
    <mergeCell ref="CE56:CM56"/>
    <mergeCell ref="BV53:CD53"/>
    <mergeCell ref="CE53:CM53"/>
    <mergeCell ref="A55:U55"/>
    <mergeCell ref="V55:Z55"/>
    <mergeCell ref="AA55:AI55"/>
    <mergeCell ref="AJ55:AR55"/>
    <mergeCell ref="AS55:BB55"/>
    <mergeCell ref="BC55:BK55"/>
    <mergeCell ref="BL55:BU55"/>
    <mergeCell ref="BV55:CD55"/>
    <mergeCell ref="BL51:BU51"/>
    <mergeCell ref="BV51:CD51"/>
    <mergeCell ref="CE51:CM51"/>
    <mergeCell ref="A53:U53"/>
    <mergeCell ref="V53:Z53"/>
    <mergeCell ref="AA53:AI53"/>
    <mergeCell ref="AJ53:AR53"/>
    <mergeCell ref="AS53:BB53"/>
    <mergeCell ref="BC53:BK53"/>
    <mergeCell ref="BL53:BU53"/>
    <mergeCell ref="A51:U51"/>
    <mergeCell ref="V51:Z51"/>
    <mergeCell ref="AA51:AI51"/>
    <mergeCell ref="AJ51:AR51"/>
    <mergeCell ref="AS51:BB51"/>
    <mergeCell ref="BC51:BK51"/>
    <mergeCell ref="CE48:CM48"/>
    <mergeCell ref="A50:U50"/>
    <mergeCell ref="V50:Z50"/>
    <mergeCell ref="AA50:AI50"/>
    <mergeCell ref="AJ50:AR50"/>
    <mergeCell ref="AS50:BB50"/>
    <mergeCell ref="BC50:BK50"/>
    <mergeCell ref="BL50:BU50"/>
    <mergeCell ref="BV50:CD50"/>
    <mergeCell ref="CE50:CM50"/>
    <mergeCell ref="BV47:CD47"/>
    <mergeCell ref="CE47:CM47"/>
    <mergeCell ref="A48:U48"/>
    <mergeCell ref="V48:Z48"/>
    <mergeCell ref="AA48:AI48"/>
    <mergeCell ref="AJ48:AR48"/>
    <mergeCell ref="AS48:BB48"/>
    <mergeCell ref="BC48:BK48"/>
    <mergeCell ref="BL48:BU48"/>
    <mergeCell ref="BV48:CD48"/>
    <mergeCell ref="BL46:BU46"/>
    <mergeCell ref="BV46:CD46"/>
    <mergeCell ref="CE46:CM46"/>
    <mergeCell ref="A47:U47"/>
    <mergeCell ref="V47:Z47"/>
    <mergeCell ref="AA47:AI47"/>
    <mergeCell ref="AJ47:AR47"/>
    <mergeCell ref="AS47:BB47"/>
    <mergeCell ref="BC47:BK47"/>
    <mergeCell ref="BL47:BU47"/>
    <mergeCell ref="A46:U46"/>
    <mergeCell ref="V46:Z46"/>
    <mergeCell ref="AA46:AI46"/>
    <mergeCell ref="AJ46:AR46"/>
    <mergeCell ref="AS46:BB46"/>
    <mergeCell ref="BC46:BK46"/>
    <mergeCell ref="CE44:CM44"/>
    <mergeCell ref="A45:U45"/>
    <mergeCell ref="V45:Z45"/>
    <mergeCell ref="AA45:AI45"/>
    <mergeCell ref="AJ45:AR45"/>
    <mergeCell ref="AS45:BB45"/>
    <mergeCell ref="BC45:BK45"/>
    <mergeCell ref="BL45:BU45"/>
    <mergeCell ref="BV45:CD45"/>
    <mergeCell ref="CE45:CM45"/>
    <mergeCell ref="BV39:CD39"/>
    <mergeCell ref="CE39:CM39"/>
    <mergeCell ref="A44:U44"/>
    <mergeCell ref="V44:Z44"/>
    <mergeCell ref="AA44:AI44"/>
    <mergeCell ref="AJ44:AR44"/>
    <mergeCell ref="AS44:BB44"/>
    <mergeCell ref="BC44:BK44"/>
    <mergeCell ref="BL44:BU44"/>
    <mergeCell ref="BV44:CD44"/>
    <mergeCell ref="BL37:BU37"/>
    <mergeCell ref="BV37:CD37"/>
    <mergeCell ref="CE37:CM37"/>
    <mergeCell ref="A39:U39"/>
    <mergeCell ref="V39:Z39"/>
    <mergeCell ref="AA39:AI39"/>
    <mergeCell ref="AJ39:AR39"/>
    <mergeCell ref="AS39:BB39"/>
    <mergeCell ref="BC39:BK39"/>
    <mergeCell ref="BL39:BU39"/>
    <mergeCell ref="A37:U37"/>
    <mergeCell ref="V37:Z37"/>
    <mergeCell ref="AA37:AI37"/>
    <mergeCell ref="AJ37:AR37"/>
    <mergeCell ref="AS37:BB37"/>
    <mergeCell ref="BC37:BK37"/>
    <mergeCell ref="CE33:CM33"/>
    <mergeCell ref="A34:U34"/>
    <mergeCell ref="V34:Z34"/>
    <mergeCell ref="AA34:AI34"/>
    <mergeCell ref="AJ34:AR34"/>
    <mergeCell ref="AS34:BB34"/>
    <mergeCell ref="BC34:BK34"/>
    <mergeCell ref="BL34:BU34"/>
    <mergeCell ref="BV34:CD34"/>
    <mergeCell ref="CE34:CM34"/>
    <mergeCell ref="BV32:CD32"/>
    <mergeCell ref="CE32:CM32"/>
    <mergeCell ref="A33:U33"/>
    <mergeCell ref="V33:Z33"/>
    <mergeCell ref="AA33:AI33"/>
    <mergeCell ref="AJ33:AR33"/>
    <mergeCell ref="AS33:BB33"/>
    <mergeCell ref="BC33:BK33"/>
    <mergeCell ref="BL33:BU33"/>
    <mergeCell ref="BV33:CD33"/>
    <mergeCell ref="BL31:BU31"/>
    <mergeCell ref="BV31:CD31"/>
    <mergeCell ref="CE31:CM31"/>
    <mergeCell ref="A32:U32"/>
    <mergeCell ref="V32:Z32"/>
    <mergeCell ref="AA32:AI32"/>
    <mergeCell ref="AJ32:AR32"/>
    <mergeCell ref="AS32:BB32"/>
    <mergeCell ref="BC32:BK32"/>
    <mergeCell ref="BL32:BU32"/>
    <mergeCell ref="A31:U31"/>
    <mergeCell ref="V31:Z31"/>
    <mergeCell ref="AA31:AI31"/>
    <mergeCell ref="AJ31:AR31"/>
    <mergeCell ref="AS31:BB31"/>
    <mergeCell ref="BC31:BK31"/>
    <mergeCell ref="CE29:CM29"/>
    <mergeCell ref="A30:U30"/>
    <mergeCell ref="V30:Z30"/>
    <mergeCell ref="AA30:AI30"/>
    <mergeCell ref="AJ30:AR30"/>
    <mergeCell ref="AS30:BB30"/>
    <mergeCell ref="BC30:BK30"/>
    <mergeCell ref="BL30:BU30"/>
    <mergeCell ref="BV30:CD30"/>
    <mergeCell ref="CE30:CM30"/>
    <mergeCell ref="BC28:BK28"/>
    <mergeCell ref="BL28:BU28"/>
    <mergeCell ref="A29:U29"/>
    <mergeCell ref="V29:Z29"/>
    <mergeCell ref="AA29:AI29"/>
    <mergeCell ref="AJ29:AR29"/>
    <mergeCell ref="AS29:BB29"/>
    <mergeCell ref="BC29:BK29"/>
    <mergeCell ref="AJ27:AR27"/>
    <mergeCell ref="AS27:BB27"/>
    <mergeCell ref="BC27:BK27"/>
    <mergeCell ref="BL29:BU29"/>
    <mergeCell ref="BV29:CD29"/>
    <mergeCell ref="A28:U28"/>
    <mergeCell ref="V28:Z28"/>
    <mergeCell ref="AA28:AI28"/>
    <mergeCell ref="AJ28:AR28"/>
    <mergeCell ref="AS28:BB28"/>
    <mergeCell ref="A25:U25"/>
    <mergeCell ref="V25:Z26"/>
    <mergeCell ref="AA25:AI25"/>
    <mergeCell ref="A27:U27"/>
    <mergeCell ref="V27:Z27"/>
    <mergeCell ref="AA27:AI27"/>
    <mergeCell ref="A24:U24"/>
    <mergeCell ref="V24:Z24"/>
    <mergeCell ref="AA24:BK24"/>
    <mergeCell ref="BL27:BU27"/>
    <mergeCell ref="BL25:BU26"/>
    <mergeCell ref="A26:U26"/>
    <mergeCell ref="AA26:AI26"/>
    <mergeCell ref="AJ26:AR26"/>
    <mergeCell ref="AS26:BB26"/>
    <mergeCell ref="BC26:BK26"/>
    <mergeCell ref="O17:BT17"/>
    <mergeCell ref="CJ17:CU17"/>
    <mergeCell ref="BV24:CV25"/>
    <mergeCell ref="AJ25:AR25"/>
    <mergeCell ref="AS25:BB25"/>
    <mergeCell ref="BC25:BK25"/>
    <mergeCell ref="CJ18:CU18"/>
    <mergeCell ref="A20:CU20"/>
    <mergeCell ref="A21:CU21"/>
    <mergeCell ref="BU22:BV22"/>
    <mergeCell ref="AZ12:BA12"/>
    <mergeCell ref="CJ12:CU12"/>
    <mergeCell ref="CJ13:CU13"/>
    <mergeCell ref="S14:BT14"/>
    <mergeCell ref="CJ14:CU14"/>
    <mergeCell ref="BL24:BU24"/>
    <mergeCell ref="U15:BT15"/>
    <mergeCell ref="CJ15:CU15"/>
    <mergeCell ref="Z16:BT16"/>
    <mergeCell ref="CJ16:CU16"/>
    <mergeCell ref="CJ11:CU11"/>
    <mergeCell ref="A248:N248"/>
    <mergeCell ref="Q248:AN248"/>
    <mergeCell ref="BH7:BU7"/>
    <mergeCell ref="BX7:CU7"/>
    <mergeCell ref="AJ78:AR78"/>
    <mergeCell ref="AS78:BB78"/>
    <mergeCell ref="BC78:BK78"/>
    <mergeCell ref="AJ12:AL12"/>
    <mergeCell ref="AN12:AW12"/>
    <mergeCell ref="B249:D249"/>
    <mergeCell ref="F249:U249"/>
    <mergeCell ref="X249:Y249"/>
    <mergeCell ref="BI8:BK8"/>
    <mergeCell ref="BM8:CB8"/>
    <mergeCell ref="CE8:CF8"/>
    <mergeCell ref="A245:AN245"/>
    <mergeCell ref="A78:U78"/>
    <mergeCell ref="V78:Z78"/>
    <mergeCell ref="AA78:AI78"/>
    <mergeCell ref="A246:AN246"/>
    <mergeCell ref="BH5:CU5"/>
    <mergeCell ref="A247:N247"/>
    <mergeCell ref="Q247:AN247"/>
    <mergeCell ref="BH6:BU6"/>
    <mergeCell ref="BX6:CU6"/>
    <mergeCell ref="BV26:CD28"/>
    <mergeCell ref="CE26:CM28"/>
    <mergeCell ref="A242:AN242"/>
    <mergeCell ref="AU10:AV10"/>
    <mergeCell ref="BH1:CU1"/>
    <mergeCell ref="A243:AN243"/>
    <mergeCell ref="BH2:CU2"/>
    <mergeCell ref="A244:AN244"/>
    <mergeCell ref="BH3:CU3"/>
    <mergeCell ref="BL78:BU78"/>
    <mergeCell ref="BV78:CD78"/>
    <mergeCell ref="CE78:CM78"/>
    <mergeCell ref="BH4:CU4"/>
    <mergeCell ref="CJ10:CU10"/>
    <mergeCell ref="CE87:CM87"/>
    <mergeCell ref="A87:U87"/>
    <mergeCell ref="V87:Z87"/>
    <mergeCell ref="AA87:AI87"/>
    <mergeCell ref="AJ87:AR87"/>
    <mergeCell ref="AS87:BB87"/>
    <mergeCell ref="BC87:BK87"/>
    <mergeCell ref="AA152:AI152"/>
    <mergeCell ref="AJ152:AR152"/>
    <mergeCell ref="AS152:BB152"/>
    <mergeCell ref="BC152:BK152"/>
    <mergeCell ref="BL87:BU87"/>
    <mergeCell ref="BV87:CD87"/>
    <mergeCell ref="BV88:CD88"/>
    <mergeCell ref="BL90:BU90"/>
    <mergeCell ref="BV90:CD90"/>
    <mergeCell ref="BL102:BU102"/>
    <mergeCell ref="BV152:CD152"/>
    <mergeCell ref="CE152:CM152"/>
    <mergeCell ref="A153:U153"/>
    <mergeCell ref="V153:Z153"/>
    <mergeCell ref="AA153:AI153"/>
    <mergeCell ref="AJ153:AR153"/>
    <mergeCell ref="AS153:BB153"/>
    <mergeCell ref="BC153:BK153"/>
    <mergeCell ref="A152:U152"/>
    <mergeCell ref="V152:Z152"/>
    <mergeCell ref="BV153:CD153"/>
    <mergeCell ref="CE153:CM153"/>
    <mergeCell ref="A154:U154"/>
    <mergeCell ref="V154:Z154"/>
    <mergeCell ref="AA154:AI154"/>
    <mergeCell ref="AJ154:AR154"/>
    <mergeCell ref="AS154:BB154"/>
    <mergeCell ref="BC154:BK154"/>
    <mergeCell ref="BV154:CD154"/>
    <mergeCell ref="CE154:CM154"/>
    <mergeCell ref="A155:U155"/>
    <mergeCell ref="V155:Z155"/>
    <mergeCell ref="AA155:AI155"/>
    <mergeCell ref="AJ155:AR155"/>
    <mergeCell ref="AS155:BB155"/>
    <mergeCell ref="BC155:BK155"/>
    <mergeCell ref="CE156:CM156"/>
    <mergeCell ref="BL155:BU155"/>
    <mergeCell ref="BV155:CD155"/>
    <mergeCell ref="CE155:CM155"/>
    <mergeCell ref="CN156:CV156"/>
    <mergeCell ref="A156:U156"/>
    <mergeCell ref="V156:Z156"/>
    <mergeCell ref="AA156:AI156"/>
    <mergeCell ref="AJ156:AR156"/>
    <mergeCell ref="AS156:BB156"/>
    <mergeCell ref="V115:Z115"/>
    <mergeCell ref="AA115:AI115"/>
    <mergeCell ref="AJ115:AR115"/>
    <mergeCell ref="AS115:BB115"/>
    <mergeCell ref="BC115:BK115"/>
    <mergeCell ref="BL156:BU156"/>
    <mergeCell ref="BC156:BK156"/>
    <mergeCell ref="BL154:BU154"/>
    <mergeCell ref="BL153:BU153"/>
    <mergeCell ref="BL152:BU152"/>
    <mergeCell ref="BL115:BU115"/>
    <mergeCell ref="BV115:CD115"/>
    <mergeCell ref="CE115:CM115"/>
    <mergeCell ref="A116:U116"/>
    <mergeCell ref="V116:Z116"/>
    <mergeCell ref="AA116:AI116"/>
    <mergeCell ref="AJ116:AR116"/>
    <mergeCell ref="AS116:BB116"/>
    <mergeCell ref="BC116:BK116"/>
    <mergeCell ref="A115:U115"/>
    <mergeCell ref="BL116:BU116"/>
    <mergeCell ref="BV116:CD116"/>
    <mergeCell ref="CE116:CM116"/>
    <mergeCell ref="A117:U117"/>
    <mergeCell ref="V117:Z117"/>
    <mergeCell ref="AA117:AI117"/>
    <mergeCell ref="AJ117:AR117"/>
    <mergeCell ref="AS117:BB117"/>
    <mergeCell ref="BC117:BK117"/>
    <mergeCell ref="A118:U118"/>
    <mergeCell ref="V118:Z118"/>
    <mergeCell ref="AA118:AI118"/>
    <mergeCell ref="AJ118:AR118"/>
    <mergeCell ref="AS118:BB118"/>
    <mergeCell ref="BC118:BK118"/>
    <mergeCell ref="BL118:BU118"/>
    <mergeCell ref="BV118:CD118"/>
    <mergeCell ref="CE118:CM118"/>
    <mergeCell ref="BL117:BU117"/>
    <mergeCell ref="BV117:CD117"/>
    <mergeCell ref="CE117:CM117"/>
    <mergeCell ref="CE92:CM92"/>
    <mergeCell ref="A93:U93"/>
    <mergeCell ref="V93:Z93"/>
    <mergeCell ref="AA93:AI93"/>
    <mergeCell ref="AJ93:AR93"/>
    <mergeCell ref="AS93:BB93"/>
    <mergeCell ref="BC93:BK93"/>
    <mergeCell ref="A92:U92"/>
    <mergeCell ref="V92:Z92"/>
    <mergeCell ref="AA92:AI92"/>
    <mergeCell ref="CN94:CV94"/>
    <mergeCell ref="CN95:CV95"/>
    <mergeCell ref="BL93:BU93"/>
    <mergeCell ref="BV93:CD93"/>
    <mergeCell ref="CE93:CM93"/>
    <mergeCell ref="A94:U94"/>
    <mergeCell ref="V94:Z94"/>
    <mergeCell ref="AA94:AI94"/>
    <mergeCell ref="AJ94:AR94"/>
    <mergeCell ref="AS94:BB94"/>
    <mergeCell ref="A95:U95"/>
    <mergeCell ref="V95:Z95"/>
    <mergeCell ref="AA95:AI95"/>
    <mergeCell ref="AJ95:AR95"/>
    <mergeCell ref="AS95:BB95"/>
    <mergeCell ref="BC95:BK95"/>
    <mergeCell ref="A71:U71"/>
    <mergeCell ref="V71:Z71"/>
    <mergeCell ref="AA71:AI71"/>
    <mergeCell ref="AJ71:AR71"/>
    <mergeCell ref="AS71:BB71"/>
    <mergeCell ref="BC71:BK71"/>
    <mergeCell ref="BV71:CD71"/>
    <mergeCell ref="CE71:CM71"/>
    <mergeCell ref="BL95:BU95"/>
    <mergeCell ref="BV95:CD95"/>
    <mergeCell ref="CE95:CM95"/>
    <mergeCell ref="BL94:BU94"/>
    <mergeCell ref="BV94:CD94"/>
    <mergeCell ref="CE94:CM94"/>
    <mergeCell ref="BL92:BU92"/>
    <mergeCell ref="BV92:CD92"/>
    <mergeCell ref="V120:Z120"/>
    <mergeCell ref="AA120:AI120"/>
    <mergeCell ref="AJ120:AR120"/>
    <mergeCell ref="AS120:BB120"/>
    <mergeCell ref="BC120:BK120"/>
    <mergeCell ref="BL71:BU71"/>
    <mergeCell ref="BC94:BK94"/>
    <mergeCell ref="AJ92:AR92"/>
    <mergeCell ref="AS92:BB92"/>
    <mergeCell ref="BC92:BK92"/>
    <mergeCell ref="BL120:BU120"/>
    <mergeCell ref="BV120:CD120"/>
    <mergeCell ref="CE120:CM120"/>
    <mergeCell ref="A129:U129"/>
    <mergeCell ref="V129:Z129"/>
    <mergeCell ref="AA129:AI129"/>
    <mergeCell ref="AJ129:AR129"/>
    <mergeCell ref="AS129:BB129"/>
    <mergeCell ref="BC129:BK129"/>
    <mergeCell ref="A120:U120"/>
    <mergeCell ref="BL129:BU129"/>
    <mergeCell ref="BV129:CD129"/>
    <mergeCell ref="CE129:CM129"/>
    <mergeCell ref="A198:U198"/>
    <mergeCell ref="V198:Z198"/>
    <mergeCell ref="AA198:AI198"/>
    <mergeCell ref="AJ198:AR198"/>
    <mergeCell ref="AS198:BB198"/>
    <mergeCell ref="BC198:BK198"/>
    <mergeCell ref="BV156:CD156"/>
    <mergeCell ref="BL198:BU198"/>
    <mergeCell ref="BV198:CD198"/>
    <mergeCell ref="CE198:CM198"/>
    <mergeCell ref="A199:U199"/>
    <mergeCell ref="V199:Z199"/>
    <mergeCell ref="AA199:AI199"/>
    <mergeCell ref="AJ199:AR199"/>
    <mergeCell ref="AS199:BB199"/>
    <mergeCell ref="BC199:BK199"/>
    <mergeCell ref="BL199:BU199"/>
    <mergeCell ref="BV199:CD199"/>
    <mergeCell ref="CE199:CM199"/>
    <mergeCell ref="A200:U200"/>
    <mergeCell ref="V200:Z200"/>
    <mergeCell ref="AA200:AI200"/>
    <mergeCell ref="AJ200:AR200"/>
    <mergeCell ref="AS200:BB200"/>
    <mergeCell ref="BC200:BK200"/>
    <mergeCell ref="BL200:BU200"/>
    <mergeCell ref="BV200:CD200"/>
    <mergeCell ref="CE200:CM200"/>
    <mergeCell ref="A201:U201"/>
    <mergeCell ref="V201:Z201"/>
    <mergeCell ref="AA201:AI201"/>
    <mergeCell ref="AJ201:AR201"/>
    <mergeCell ref="AS201:BB201"/>
    <mergeCell ref="BC201:BK201"/>
    <mergeCell ref="A202:U202"/>
    <mergeCell ref="V202:Z202"/>
    <mergeCell ref="AA202:AI202"/>
    <mergeCell ref="AJ202:AR202"/>
    <mergeCell ref="AS202:BB202"/>
    <mergeCell ref="BC202:BK202"/>
    <mergeCell ref="BL202:BU202"/>
    <mergeCell ref="BV202:CD202"/>
    <mergeCell ref="CE202:CM202"/>
    <mergeCell ref="BL201:BU201"/>
    <mergeCell ref="BV201:CD201"/>
    <mergeCell ref="CE201:CM201"/>
    <mergeCell ref="CN26:CV28"/>
    <mergeCell ref="CN29:CV29"/>
    <mergeCell ref="CN30:CV30"/>
    <mergeCell ref="CN31:CV31"/>
    <mergeCell ref="CN32:CV32"/>
    <mergeCell ref="CN33:CV33"/>
    <mergeCell ref="CN34:CV34"/>
    <mergeCell ref="CN35:CV35"/>
    <mergeCell ref="CN36:CV36"/>
    <mergeCell ref="CN37:CV37"/>
    <mergeCell ref="CN38:CV38"/>
    <mergeCell ref="CN39:CV39"/>
    <mergeCell ref="CN40:CV40"/>
    <mergeCell ref="CN41:CV41"/>
    <mergeCell ref="CN42:CV42"/>
    <mergeCell ref="CN43:CV43"/>
    <mergeCell ref="CN44:CV44"/>
    <mergeCell ref="CN45:CV45"/>
    <mergeCell ref="CN46:CV46"/>
    <mergeCell ref="CN47:CV47"/>
    <mergeCell ref="CN48:CV48"/>
    <mergeCell ref="CN49:CV49"/>
    <mergeCell ref="CN50:CV50"/>
    <mergeCell ref="CN51:CV51"/>
    <mergeCell ref="CN52:CV52"/>
    <mergeCell ref="CN53:CV53"/>
    <mergeCell ref="CN54:CV54"/>
    <mergeCell ref="CN55:CV55"/>
    <mergeCell ref="CN56:CV56"/>
    <mergeCell ref="CN57:CV57"/>
    <mergeCell ref="CN58:CV58"/>
    <mergeCell ref="CN59:CV59"/>
    <mergeCell ref="CN60:CV60"/>
    <mergeCell ref="CN61:CV61"/>
    <mergeCell ref="CN62:CV62"/>
    <mergeCell ref="CN63:CV63"/>
    <mergeCell ref="CN64:CV64"/>
    <mergeCell ref="CN65:CV65"/>
    <mergeCell ref="CN66:CV66"/>
    <mergeCell ref="CN67:CV67"/>
    <mergeCell ref="CN68:CV68"/>
    <mergeCell ref="CN69:CV69"/>
    <mergeCell ref="CN70:CV70"/>
    <mergeCell ref="CN71:CV71"/>
    <mergeCell ref="CN72:CV72"/>
    <mergeCell ref="CN73:CV73"/>
    <mergeCell ref="CN74:CV74"/>
    <mergeCell ref="CN75:CV75"/>
    <mergeCell ref="CN76:CV76"/>
    <mergeCell ref="CN77:CV77"/>
    <mergeCell ref="CN78:CV78"/>
    <mergeCell ref="CN79:CV79"/>
    <mergeCell ref="CN80:CV80"/>
    <mergeCell ref="CN81:CV81"/>
    <mergeCell ref="CN82:CV82"/>
    <mergeCell ref="CN83:CV83"/>
    <mergeCell ref="CN84:CV84"/>
    <mergeCell ref="CN85:CV85"/>
    <mergeCell ref="CN86:CV86"/>
    <mergeCell ref="CN87:CV87"/>
    <mergeCell ref="CN88:CV88"/>
    <mergeCell ref="CN89:CV89"/>
    <mergeCell ref="CN90:CV90"/>
    <mergeCell ref="CN91:CV91"/>
    <mergeCell ref="CN92:CV92"/>
    <mergeCell ref="CN93:CV93"/>
    <mergeCell ref="CN102:CV102"/>
    <mergeCell ref="CN103:CV103"/>
    <mergeCell ref="CN104:CV104"/>
    <mergeCell ref="CN105:CV105"/>
    <mergeCell ref="CN106:CV106"/>
    <mergeCell ref="CN115:CV115"/>
    <mergeCell ref="CN116:CV116"/>
    <mergeCell ref="CN117:CV117"/>
    <mergeCell ref="CN118:CV118"/>
    <mergeCell ref="CN119:CV119"/>
    <mergeCell ref="CN120:CV120"/>
    <mergeCell ref="CN121:CV121"/>
    <mergeCell ref="CN122:CV122"/>
    <mergeCell ref="CN123:CV123"/>
    <mergeCell ref="CN124:CV124"/>
    <mergeCell ref="CN125:CV125"/>
    <mergeCell ref="CN126:CV126"/>
    <mergeCell ref="CN127:CV127"/>
    <mergeCell ref="CN128:CV128"/>
    <mergeCell ref="CN129:CV129"/>
    <mergeCell ref="CN130:CV130"/>
    <mergeCell ref="CN131:CV131"/>
    <mergeCell ref="CN132:CV132"/>
    <mergeCell ref="CN133:CV133"/>
    <mergeCell ref="CN134:CV134"/>
    <mergeCell ref="CN135:CV135"/>
    <mergeCell ref="CN136:CV136"/>
    <mergeCell ref="CN141:CV141"/>
    <mergeCell ref="CN142:CV142"/>
    <mergeCell ref="CN143:CV143"/>
    <mergeCell ref="CN144:CV144"/>
    <mergeCell ref="CN145:CV145"/>
    <mergeCell ref="CN146:CV146"/>
    <mergeCell ref="CN147:CV147"/>
    <mergeCell ref="CN148:CV148"/>
    <mergeCell ref="CN149:CV149"/>
    <mergeCell ref="CN150:CV150"/>
    <mergeCell ref="CN151:CV151"/>
    <mergeCell ref="CN152:CV152"/>
    <mergeCell ref="CN153:CV153"/>
    <mergeCell ref="CN154:CV154"/>
    <mergeCell ref="CN155:CV155"/>
    <mergeCell ref="CN160:CV160"/>
    <mergeCell ref="CN161:CV161"/>
    <mergeCell ref="CN162:CV162"/>
    <mergeCell ref="CN163:CV163"/>
    <mergeCell ref="CN164:CV164"/>
    <mergeCell ref="CN165:CV165"/>
    <mergeCell ref="CN166:CV166"/>
    <mergeCell ref="CN167:CV167"/>
    <mergeCell ref="CN168:CV168"/>
    <mergeCell ref="CN169:CV169"/>
    <mergeCell ref="CN170:CV170"/>
    <mergeCell ref="CN171:CV171"/>
    <mergeCell ref="CN172:CV172"/>
    <mergeCell ref="CN173:CV173"/>
    <mergeCell ref="CN175:CV175"/>
    <mergeCell ref="CN176:CV176"/>
    <mergeCell ref="CN177:CV177"/>
    <mergeCell ref="CN178:CV178"/>
    <mergeCell ref="CN181:CV181"/>
    <mergeCell ref="CN182:CV182"/>
    <mergeCell ref="CN183:CV183"/>
    <mergeCell ref="CN184:CV184"/>
    <mergeCell ref="CN185:CV185"/>
    <mergeCell ref="CN186:CV186"/>
    <mergeCell ref="CN187:CV187"/>
    <mergeCell ref="CN188:CV188"/>
    <mergeCell ref="CN189:CV189"/>
    <mergeCell ref="CN190:CV190"/>
    <mergeCell ref="CN192:CV192"/>
    <mergeCell ref="CN193:CV193"/>
    <mergeCell ref="CN194:CV194"/>
    <mergeCell ref="CN195:CV195"/>
    <mergeCell ref="CN196:CV196"/>
    <mergeCell ref="CN197:CV197"/>
    <mergeCell ref="CN198:CV198"/>
    <mergeCell ref="CN199:CV199"/>
    <mergeCell ref="CN200:CV200"/>
    <mergeCell ref="CN201:CV201"/>
    <mergeCell ref="CN202:CV202"/>
    <mergeCell ref="CN203:CV203"/>
    <mergeCell ref="CN204:CV204"/>
    <mergeCell ref="CN205:CV205"/>
    <mergeCell ref="CN206:CV206"/>
    <mergeCell ref="CN207:CV207"/>
    <mergeCell ref="CN208:CV208"/>
    <mergeCell ref="CN209:CV209"/>
    <mergeCell ref="CN210:CV210"/>
    <mergeCell ref="CN211:CV211"/>
    <mergeCell ref="CN212:CV212"/>
    <mergeCell ref="CN213:CV213"/>
    <mergeCell ref="CN214:CV214"/>
    <mergeCell ref="CN215:CV215"/>
    <mergeCell ref="CN216:CV216"/>
    <mergeCell ref="CN217:CV217"/>
    <mergeCell ref="CN231:CV231"/>
    <mergeCell ref="CN232:CV232"/>
    <mergeCell ref="CN233:CV233"/>
    <mergeCell ref="CN234:CV234"/>
    <mergeCell ref="CN225:CV225"/>
    <mergeCell ref="CN226:CV226"/>
    <mergeCell ref="CN227:CV227"/>
    <mergeCell ref="CN228:CV228"/>
    <mergeCell ref="CN229:CV229"/>
    <mergeCell ref="CN230:CV230"/>
    <mergeCell ref="A220:U220"/>
    <mergeCell ref="V220:Z220"/>
    <mergeCell ref="AA220:AI220"/>
    <mergeCell ref="AJ220:AR220"/>
    <mergeCell ref="AS220:BB220"/>
    <mergeCell ref="BC220:BK220"/>
    <mergeCell ref="BL220:BU220"/>
    <mergeCell ref="BV220:CD220"/>
    <mergeCell ref="CE220:CM220"/>
    <mergeCell ref="CN220:CV220"/>
    <mergeCell ref="A221:U221"/>
    <mergeCell ref="V221:Z221"/>
    <mergeCell ref="AA221:AI221"/>
    <mergeCell ref="AJ221:AR221"/>
    <mergeCell ref="AS221:BB221"/>
    <mergeCell ref="BC221:BK221"/>
    <mergeCell ref="BL221:BU221"/>
    <mergeCell ref="BV221:CD221"/>
    <mergeCell ref="CE221:CM221"/>
    <mergeCell ref="CN221:CV221"/>
    <mergeCell ref="A222:U222"/>
    <mergeCell ref="V222:Z222"/>
    <mergeCell ref="AA222:AI222"/>
    <mergeCell ref="AJ222:AR222"/>
    <mergeCell ref="AS222:BB222"/>
    <mergeCell ref="BC222:BK222"/>
    <mergeCell ref="BL222:BU222"/>
    <mergeCell ref="BV222:CD222"/>
    <mergeCell ref="CE222:CM222"/>
    <mergeCell ref="CN222:CV222"/>
    <mergeCell ref="A223:U223"/>
    <mergeCell ref="V223:Z223"/>
    <mergeCell ref="AA223:AI223"/>
    <mergeCell ref="AJ223:AR223"/>
    <mergeCell ref="AS223:BB223"/>
    <mergeCell ref="BC223:BK223"/>
    <mergeCell ref="A224:U224"/>
    <mergeCell ref="V224:Z224"/>
    <mergeCell ref="AA224:AI224"/>
    <mergeCell ref="AJ224:AR224"/>
    <mergeCell ref="AS224:BB224"/>
    <mergeCell ref="BC224:BK224"/>
    <mergeCell ref="BL224:BU224"/>
    <mergeCell ref="BV224:CD224"/>
    <mergeCell ref="CE224:CM224"/>
    <mergeCell ref="CN224:CV224"/>
    <mergeCell ref="BL223:BU223"/>
    <mergeCell ref="BV223:CD223"/>
    <mergeCell ref="CE223:CM223"/>
    <mergeCell ref="CN223:CV223"/>
    <mergeCell ref="BL157:BU157"/>
    <mergeCell ref="BV157:CD157"/>
    <mergeCell ref="CE157:CM157"/>
    <mergeCell ref="CN157:CV157"/>
    <mergeCell ref="A157:U157"/>
    <mergeCell ref="V157:Z157"/>
    <mergeCell ref="AA157:AI157"/>
    <mergeCell ref="AJ157:AR157"/>
    <mergeCell ref="AS157:BB157"/>
    <mergeCell ref="BC157:BK157"/>
    <mergeCell ref="BL174:BU174"/>
    <mergeCell ref="BV174:CD174"/>
    <mergeCell ref="CE174:CM174"/>
    <mergeCell ref="CN174:CV174"/>
    <mergeCell ref="A174:U174"/>
    <mergeCell ref="V174:Z174"/>
    <mergeCell ref="AA174:AI174"/>
    <mergeCell ref="AJ174:AR174"/>
    <mergeCell ref="AS174:BB174"/>
    <mergeCell ref="BC174:BK174"/>
    <mergeCell ref="A96:U96"/>
    <mergeCell ref="V96:Z96"/>
    <mergeCell ref="AA96:AI96"/>
    <mergeCell ref="AJ96:AR96"/>
    <mergeCell ref="AS96:BB96"/>
    <mergeCell ref="BC96:BK96"/>
    <mergeCell ref="BL96:BU96"/>
    <mergeCell ref="BV96:CD96"/>
    <mergeCell ref="CE96:CM96"/>
    <mergeCell ref="CN96:CV96"/>
    <mergeCell ref="A97:U97"/>
    <mergeCell ref="V97:Z97"/>
    <mergeCell ref="AA97:AI97"/>
    <mergeCell ref="AJ97:AR97"/>
    <mergeCell ref="AS97:BB97"/>
    <mergeCell ref="BC97:BK97"/>
    <mergeCell ref="BL97:BU97"/>
    <mergeCell ref="BV97:CD97"/>
    <mergeCell ref="CE97:CM97"/>
    <mergeCell ref="CN97:CV97"/>
    <mergeCell ref="A98:U98"/>
    <mergeCell ref="V98:Z98"/>
    <mergeCell ref="AA98:AI98"/>
    <mergeCell ref="AJ98:AR98"/>
    <mergeCell ref="AS98:BB98"/>
    <mergeCell ref="BC98:BK98"/>
    <mergeCell ref="BL98:BU98"/>
    <mergeCell ref="BV98:CD98"/>
    <mergeCell ref="CE98:CM98"/>
    <mergeCell ref="CN98:CV98"/>
    <mergeCell ref="A99:U99"/>
    <mergeCell ref="V99:Z99"/>
    <mergeCell ref="AA99:AI99"/>
    <mergeCell ref="AJ99:AR99"/>
    <mergeCell ref="AS99:BB99"/>
    <mergeCell ref="BC99:BK99"/>
    <mergeCell ref="BL99:BU99"/>
    <mergeCell ref="BV99:CD99"/>
    <mergeCell ref="CE99:CM99"/>
    <mergeCell ref="CN99:CV99"/>
    <mergeCell ref="A100:U100"/>
    <mergeCell ref="V100:Z100"/>
    <mergeCell ref="AA100:AI100"/>
    <mergeCell ref="AJ100:AR100"/>
    <mergeCell ref="AS100:BB100"/>
    <mergeCell ref="BC100:BK100"/>
    <mergeCell ref="BL100:BU100"/>
    <mergeCell ref="BV100:CD100"/>
    <mergeCell ref="CE100:CM100"/>
    <mergeCell ref="CN100:CV100"/>
    <mergeCell ref="A101:U101"/>
    <mergeCell ref="V101:Z101"/>
    <mergeCell ref="AA101:AI101"/>
    <mergeCell ref="AJ101:AR101"/>
    <mergeCell ref="AS101:BB101"/>
    <mergeCell ref="BC101:BK101"/>
    <mergeCell ref="BL101:BU101"/>
    <mergeCell ref="BV101:CD101"/>
    <mergeCell ref="CE101:CM101"/>
    <mergeCell ref="CN101:CV101"/>
    <mergeCell ref="A107:U107"/>
    <mergeCell ref="V107:Z107"/>
    <mergeCell ref="AA107:AI107"/>
    <mergeCell ref="AJ107:AR107"/>
    <mergeCell ref="AS107:BB107"/>
    <mergeCell ref="BC107:BK107"/>
    <mergeCell ref="BL107:BU107"/>
    <mergeCell ref="BV107:CD107"/>
    <mergeCell ref="CE107:CM107"/>
    <mergeCell ref="CN107:CV107"/>
    <mergeCell ref="A108:U108"/>
    <mergeCell ref="V108:Z108"/>
    <mergeCell ref="AA108:AI108"/>
    <mergeCell ref="AJ108:AR108"/>
    <mergeCell ref="AS108:BB108"/>
    <mergeCell ref="BC108:BK108"/>
    <mergeCell ref="BL108:BU108"/>
    <mergeCell ref="BV108:CD108"/>
    <mergeCell ref="CE108:CM108"/>
    <mergeCell ref="CN108:CV108"/>
    <mergeCell ref="A109:U109"/>
    <mergeCell ref="V109:Z109"/>
    <mergeCell ref="AA109:AI109"/>
    <mergeCell ref="AJ109:AR109"/>
    <mergeCell ref="AS109:BB109"/>
    <mergeCell ref="BC109:BK109"/>
    <mergeCell ref="BL109:BU109"/>
    <mergeCell ref="BV109:CD109"/>
    <mergeCell ref="CE109:CM109"/>
    <mergeCell ref="CN109:CV109"/>
    <mergeCell ref="A110:U110"/>
    <mergeCell ref="V110:Z110"/>
    <mergeCell ref="AA110:AI110"/>
    <mergeCell ref="AJ110:AR110"/>
    <mergeCell ref="AS110:BB110"/>
    <mergeCell ref="BC110:BK110"/>
    <mergeCell ref="BL110:BU110"/>
    <mergeCell ref="BV110:CD110"/>
    <mergeCell ref="CE110:CM110"/>
    <mergeCell ref="CN110:CV110"/>
    <mergeCell ref="A111:U111"/>
    <mergeCell ref="V111:Z111"/>
    <mergeCell ref="AA111:AI111"/>
    <mergeCell ref="AJ111:AR111"/>
    <mergeCell ref="AS111:BB111"/>
    <mergeCell ref="BC111:BK111"/>
    <mergeCell ref="BL111:BU111"/>
    <mergeCell ref="BV111:CD111"/>
    <mergeCell ref="CE111:CM111"/>
    <mergeCell ref="CN111:CV111"/>
    <mergeCell ref="A112:U112"/>
    <mergeCell ref="V112:Z112"/>
    <mergeCell ref="AA112:AI112"/>
    <mergeCell ref="AJ112:AR112"/>
    <mergeCell ref="AS112:BB112"/>
    <mergeCell ref="BC112:BK112"/>
    <mergeCell ref="BL112:BU112"/>
    <mergeCell ref="BV112:CD112"/>
    <mergeCell ref="CE112:CM112"/>
    <mergeCell ref="CN112:CV112"/>
    <mergeCell ref="A113:U113"/>
    <mergeCell ref="V113:Z113"/>
    <mergeCell ref="AA113:AI113"/>
    <mergeCell ref="AJ113:AR113"/>
    <mergeCell ref="AS113:BB113"/>
    <mergeCell ref="BC113:BK113"/>
    <mergeCell ref="A114:U114"/>
    <mergeCell ref="V114:Z114"/>
    <mergeCell ref="AA114:AI114"/>
    <mergeCell ref="AJ114:AR114"/>
    <mergeCell ref="AS114:BB114"/>
    <mergeCell ref="BC114:BK114"/>
    <mergeCell ref="BL114:BU114"/>
    <mergeCell ref="BV114:CD114"/>
    <mergeCell ref="CE114:CM114"/>
    <mergeCell ref="CN114:CV114"/>
    <mergeCell ref="BL113:BU113"/>
    <mergeCell ref="BV113:CD113"/>
    <mergeCell ref="CE113:CM113"/>
    <mergeCell ref="CN113:CV113"/>
  </mergeCells>
  <printOptions/>
  <pageMargins left="0.7" right="0.7" top="0.75" bottom="0.75" header="0.3" footer="0.3"/>
  <pageSetup horizontalDpi="600" verticalDpi="600" orientation="portrait" paperSize="9" scale="58" r:id="rId1"/>
  <rowBreaks count="1" manualBreakCount="1">
    <brk id="115" max="9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view="pageBreakPreview" zoomScaleSheetLayoutView="100" zoomScalePageLayoutView="0" workbookViewId="0" topLeftCell="A1">
      <selection activeCell="A3" sqref="A3:IV8"/>
    </sheetView>
  </sheetViews>
  <sheetFormatPr defaultColWidth="9.140625" defaultRowHeight="12.75"/>
  <cols>
    <col min="1" max="1" width="5.57421875" style="0" customWidth="1"/>
    <col min="2" max="2" width="33.140625" style="0" customWidth="1"/>
    <col min="3" max="3" width="8.421875" style="0" customWidth="1"/>
    <col min="4" max="4" width="12.57421875" style="0" customWidth="1"/>
    <col min="5" max="5" width="15.7109375" style="0" customWidth="1"/>
    <col min="6" max="7" width="17.421875" style="0" customWidth="1"/>
  </cols>
  <sheetData>
    <row r="1" spans="1:7" ht="15.75">
      <c r="A1" s="930" t="s">
        <v>148</v>
      </c>
      <c r="B1" s="930"/>
      <c r="C1" s="930"/>
      <c r="D1" s="930"/>
      <c r="E1" s="930"/>
      <c r="F1" s="930"/>
      <c r="G1" s="930"/>
    </row>
    <row r="2" ht="15.75" customHeight="1" thickBot="1"/>
    <row r="3" spans="1:7" ht="30.75" customHeight="1">
      <c r="A3" s="1128" t="s">
        <v>149</v>
      </c>
      <c r="B3" s="1129"/>
      <c r="C3" s="1129"/>
      <c r="D3" s="1129"/>
      <c r="E3" s="1129"/>
      <c r="F3" s="1129"/>
      <c r="G3" s="134">
        <f>G8</f>
        <v>0</v>
      </c>
    </row>
    <row r="4" spans="1:7" ht="15.75">
      <c r="A4" s="1130" t="s">
        <v>108</v>
      </c>
      <c r="B4" s="1131"/>
      <c r="C4" s="1131"/>
      <c r="D4" s="1131"/>
      <c r="E4" s="1131"/>
      <c r="F4" s="1131"/>
      <c r="G4" s="1132"/>
    </row>
    <row r="5" spans="1:7" ht="31.5">
      <c r="A5" s="124" t="s">
        <v>0</v>
      </c>
      <c r="B5" s="963" t="s">
        <v>2</v>
      </c>
      <c r="C5" s="963"/>
      <c r="D5" s="963"/>
      <c r="E5" s="48" t="s">
        <v>7</v>
      </c>
      <c r="F5" s="48" t="s">
        <v>54</v>
      </c>
      <c r="G5" s="125" t="s">
        <v>51</v>
      </c>
    </row>
    <row r="6" spans="1:7" ht="15.75">
      <c r="A6" s="124">
        <v>1</v>
      </c>
      <c r="B6" s="1127"/>
      <c r="C6" s="1127"/>
      <c r="D6" s="1127"/>
      <c r="E6" s="98"/>
      <c r="F6" s="94"/>
      <c r="G6" s="126">
        <f>E6*F6</f>
        <v>0</v>
      </c>
    </row>
    <row r="7" spans="1:7" ht="15.75">
      <c r="A7" s="135" t="s">
        <v>35</v>
      </c>
      <c r="B7" s="1127"/>
      <c r="C7" s="1127"/>
      <c r="D7" s="1127"/>
      <c r="E7" s="98"/>
      <c r="F7" s="94"/>
      <c r="G7" s="128">
        <f>E7*F7</f>
        <v>0</v>
      </c>
    </row>
    <row r="8" spans="1:7" ht="16.5" thickBot="1">
      <c r="A8" s="964" t="s">
        <v>1</v>
      </c>
      <c r="B8" s="965"/>
      <c r="C8" s="965"/>
      <c r="D8" s="965"/>
      <c r="E8" s="172"/>
      <c r="F8" s="172"/>
      <c r="G8" s="133">
        <f>SUM(G6:G7)</f>
        <v>0</v>
      </c>
    </row>
  </sheetData>
  <sheetProtection/>
  <mergeCells count="7">
    <mergeCell ref="A1:G1"/>
    <mergeCell ref="B5:D5"/>
    <mergeCell ref="B6:D6"/>
    <mergeCell ref="B7:D7"/>
    <mergeCell ref="A8:D8"/>
    <mergeCell ref="A3:F3"/>
    <mergeCell ref="A4:G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SheetLayoutView="100" zoomScalePageLayoutView="0" workbookViewId="0" topLeftCell="A1">
      <selection activeCell="M71" sqref="M71"/>
    </sheetView>
  </sheetViews>
  <sheetFormatPr defaultColWidth="9.140625" defaultRowHeight="12.75"/>
  <cols>
    <col min="1" max="1" width="5.421875" style="0" customWidth="1"/>
    <col min="2" max="2" width="23.8515625" style="0" customWidth="1"/>
    <col min="3" max="3" width="13.421875" style="0" customWidth="1"/>
    <col min="4" max="4" width="11.28125" style="0" customWidth="1"/>
    <col min="5" max="5" width="10.28125" style="0" customWidth="1"/>
    <col min="6" max="6" width="11.28125" style="0" customWidth="1"/>
    <col min="7" max="7" width="15.421875" style="0" customWidth="1"/>
  </cols>
  <sheetData>
    <row r="1" spans="1:7" ht="35.25" customHeight="1">
      <c r="A1" s="985" t="s">
        <v>229</v>
      </c>
      <c r="B1" s="985"/>
      <c r="C1" s="985"/>
      <c r="D1" s="985"/>
      <c r="E1" s="985"/>
      <c r="F1" s="985"/>
      <c r="G1" s="985"/>
    </row>
    <row r="2" spans="1:7" ht="15.75">
      <c r="A2" s="1120" t="s">
        <v>109</v>
      </c>
      <c r="B2" s="1120"/>
      <c r="C2" s="1120"/>
      <c r="D2" s="1120"/>
      <c r="E2" s="1120"/>
      <c r="F2" s="1120"/>
      <c r="G2" s="1120"/>
    </row>
    <row r="3" spans="1:7" ht="16.5" thickBot="1">
      <c r="A3" s="161"/>
      <c r="B3" s="161"/>
      <c r="C3" s="161"/>
      <c r="D3" s="161"/>
      <c r="E3" s="161"/>
      <c r="F3" s="161"/>
      <c r="G3" s="161"/>
    </row>
    <row r="4" spans="1:7" ht="31.5" customHeight="1" hidden="1">
      <c r="A4" s="1121" t="s">
        <v>110</v>
      </c>
      <c r="B4" s="1122"/>
      <c r="C4" s="1122"/>
      <c r="D4" s="1122"/>
      <c r="E4" s="1122"/>
      <c r="F4" s="1122"/>
      <c r="G4" s="165">
        <f>G9+G15</f>
        <v>0</v>
      </c>
    </row>
    <row r="5" spans="1:7" ht="15.75" hidden="1">
      <c r="A5" s="960" t="s">
        <v>202</v>
      </c>
      <c r="B5" s="961"/>
      <c r="C5" s="961"/>
      <c r="D5" s="961"/>
      <c r="E5" s="961"/>
      <c r="F5" s="961"/>
      <c r="G5" s="962"/>
    </row>
    <row r="6" spans="1:7" ht="47.25" hidden="1">
      <c r="A6" s="124" t="s">
        <v>0</v>
      </c>
      <c r="B6" s="963" t="s">
        <v>92</v>
      </c>
      <c r="C6" s="963"/>
      <c r="D6" s="963"/>
      <c r="E6" s="48" t="s">
        <v>53</v>
      </c>
      <c r="F6" s="48" t="s">
        <v>54</v>
      </c>
      <c r="G6" s="125" t="s">
        <v>51</v>
      </c>
    </row>
    <row r="7" spans="1:7" ht="15.75" hidden="1">
      <c r="A7" s="124">
        <v>1</v>
      </c>
      <c r="B7" s="1127"/>
      <c r="C7" s="1127"/>
      <c r="D7" s="1127"/>
      <c r="E7" s="45"/>
      <c r="F7" s="45"/>
      <c r="G7" s="126">
        <f>E7*F7</f>
        <v>0</v>
      </c>
    </row>
    <row r="8" spans="1:7" ht="15.75" hidden="1">
      <c r="A8" s="127" t="s">
        <v>35</v>
      </c>
      <c r="B8" s="1127"/>
      <c r="C8" s="1127"/>
      <c r="D8" s="1127"/>
      <c r="E8" s="95"/>
      <c r="F8" s="95"/>
      <c r="G8" s="128">
        <f>E8*F8</f>
        <v>0</v>
      </c>
    </row>
    <row r="9" spans="1:7" ht="15.75" hidden="1">
      <c r="A9" s="1125" t="s">
        <v>1</v>
      </c>
      <c r="B9" s="1126"/>
      <c r="C9" s="1126"/>
      <c r="D9" s="1126"/>
      <c r="E9" s="189"/>
      <c r="F9" s="190"/>
      <c r="G9" s="195">
        <f>SUM(G7:G8)</f>
        <v>0</v>
      </c>
    </row>
    <row r="10" spans="1:7" ht="31.5" customHeight="1" hidden="1">
      <c r="A10" s="192"/>
      <c r="B10" s="193"/>
      <c r="C10" s="193"/>
      <c r="D10" s="193"/>
      <c r="E10" s="193"/>
      <c r="F10" s="193"/>
      <c r="G10" s="196"/>
    </row>
    <row r="11" spans="1:7" ht="15.75" hidden="1">
      <c r="A11" s="960" t="s">
        <v>223</v>
      </c>
      <c r="B11" s="961"/>
      <c r="C11" s="961"/>
      <c r="D11" s="961"/>
      <c r="E11" s="961"/>
      <c r="F11" s="961"/>
      <c r="G11" s="962"/>
    </row>
    <row r="12" spans="1:7" ht="31.5" customHeight="1" hidden="1">
      <c r="A12" s="124" t="s">
        <v>0</v>
      </c>
      <c r="B12" s="963" t="s">
        <v>92</v>
      </c>
      <c r="C12" s="963"/>
      <c r="D12" s="963"/>
      <c r="E12" s="48" t="s">
        <v>53</v>
      </c>
      <c r="F12" s="48" t="s">
        <v>54</v>
      </c>
      <c r="G12" s="125" t="s">
        <v>51</v>
      </c>
    </row>
    <row r="13" spans="1:7" ht="15.75" hidden="1">
      <c r="A13" s="124">
        <v>1</v>
      </c>
      <c r="B13" s="1127"/>
      <c r="C13" s="1127"/>
      <c r="D13" s="1127"/>
      <c r="E13" s="45"/>
      <c r="F13" s="45"/>
      <c r="G13" s="126">
        <f>E13*F13</f>
        <v>0</v>
      </c>
    </row>
    <row r="14" spans="1:7" ht="15.75" hidden="1">
      <c r="A14" s="127" t="s">
        <v>35</v>
      </c>
      <c r="B14" s="1127"/>
      <c r="C14" s="1127"/>
      <c r="D14" s="1127"/>
      <c r="E14" s="95"/>
      <c r="F14" s="95"/>
      <c r="G14" s="128">
        <f>E14*F14</f>
        <v>0</v>
      </c>
    </row>
    <row r="15" spans="1:7" ht="16.5" hidden="1" thickBot="1">
      <c r="A15" s="964" t="s">
        <v>1</v>
      </c>
      <c r="B15" s="965"/>
      <c r="C15" s="965"/>
      <c r="D15" s="965"/>
      <c r="E15" s="131"/>
      <c r="F15" s="132"/>
      <c r="G15" s="164">
        <f>SUM(G13:G14)</f>
        <v>0</v>
      </c>
    </row>
    <row r="16" ht="31.5" customHeight="1" hidden="1" thickBot="1"/>
    <row r="17" spans="1:7" ht="32.25" customHeight="1" hidden="1">
      <c r="A17" s="1121" t="s">
        <v>122</v>
      </c>
      <c r="B17" s="1122"/>
      <c r="C17" s="1122"/>
      <c r="D17" s="1122"/>
      <c r="E17" s="1122"/>
      <c r="F17" s="1122"/>
      <c r="G17" s="165">
        <f>G22</f>
        <v>0</v>
      </c>
    </row>
    <row r="18" spans="1:7" ht="15.75" hidden="1">
      <c r="A18" s="960" t="s">
        <v>123</v>
      </c>
      <c r="B18" s="961"/>
      <c r="C18" s="961"/>
      <c r="D18" s="961"/>
      <c r="E18" s="961"/>
      <c r="F18" s="961"/>
      <c r="G18" s="962"/>
    </row>
    <row r="19" spans="1:7" ht="31.5" customHeight="1" hidden="1">
      <c r="A19" s="124" t="s">
        <v>0</v>
      </c>
      <c r="B19" s="963" t="s">
        <v>92</v>
      </c>
      <c r="C19" s="963"/>
      <c r="D19" s="963"/>
      <c r="E19" s="48" t="s">
        <v>53</v>
      </c>
      <c r="F19" s="48" t="s">
        <v>54</v>
      </c>
      <c r="G19" s="125" t="s">
        <v>51</v>
      </c>
    </row>
    <row r="20" spans="1:7" ht="15.75" hidden="1">
      <c r="A20" s="124">
        <v>1</v>
      </c>
      <c r="B20" s="1127" t="s">
        <v>124</v>
      </c>
      <c r="C20" s="1127"/>
      <c r="D20" s="1127"/>
      <c r="E20" s="45"/>
      <c r="F20" s="45"/>
      <c r="G20" s="126">
        <f>E20*F20</f>
        <v>0</v>
      </c>
    </row>
    <row r="21" spans="1:7" ht="15.75" hidden="1">
      <c r="A21" s="127">
        <v>2</v>
      </c>
      <c r="B21" s="1127" t="s">
        <v>125</v>
      </c>
      <c r="C21" s="1127"/>
      <c r="D21" s="1127"/>
      <c r="E21" s="95"/>
      <c r="F21" s="95"/>
      <c r="G21" s="128">
        <f>E21*F21</f>
        <v>0</v>
      </c>
    </row>
    <row r="22" spans="1:7" ht="16.5" hidden="1" thickBot="1">
      <c r="A22" s="964" t="s">
        <v>1</v>
      </c>
      <c r="B22" s="965"/>
      <c r="C22" s="965"/>
      <c r="D22" s="965"/>
      <c r="E22" s="131"/>
      <c r="F22" s="132"/>
      <c r="G22" s="164">
        <f>SUM(G20:G21)</f>
        <v>0</v>
      </c>
    </row>
    <row r="23" ht="31.5" customHeight="1" hidden="1" thickBot="1"/>
    <row r="24" spans="1:7" ht="15.75" hidden="1">
      <c r="A24" s="1121" t="s">
        <v>128</v>
      </c>
      <c r="B24" s="1122"/>
      <c r="C24" s="1122"/>
      <c r="D24" s="1122"/>
      <c r="E24" s="1122"/>
      <c r="F24" s="1122"/>
      <c r="G24" s="165">
        <f>G29</f>
        <v>0</v>
      </c>
    </row>
    <row r="25" spans="1:7" ht="15.75" hidden="1">
      <c r="A25" s="960" t="s">
        <v>123</v>
      </c>
      <c r="B25" s="961"/>
      <c r="C25" s="961"/>
      <c r="D25" s="961"/>
      <c r="E25" s="961"/>
      <c r="F25" s="961"/>
      <c r="G25" s="962"/>
    </row>
    <row r="26" spans="1:7" ht="31.5" customHeight="1" hidden="1">
      <c r="A26" s="124" t="s">
        <v>0</v>
      </c>
      <c r="B26" s="963" t="s">
        <v>92</v>
      </c>
      <c r="C26" s="963"/>
      <c r="D26" s="963"/>
      <c r="E26" s="48" t="s">
        <v>53</v>
      </c>
      <c r="F26" s="48" t="s">
        <v>54</v>
      </c>
      <c r="G26" s="125" t="s">
        <v>51</v>
      </c>
    </row>
    <row r="27" spans="1:7" ht="15.75" hidden="1">
      <c r="A27" s="124">
        <v>1</v>
      </c>
      <c r="B27" s="1127" t="s">
        <v>126</v>
      </c>
      <c r="C27" s="1127"/>
      <c r="D27" s="1127"/>
      <c r="E27" s="45"/>
      <c r="F27" s="45"/>
      <c r="G27" s="126">
        <f>E27*F27</f>
        <v>0</v>
      </c>
    </row>
    <row r="28" spans="1:7" ht="15.75" hidden="1">
      <c r="A28" s="127">
        <v>2</v>
      </c>
      <c r="B28" s="1127" t="s">
        <v>127</v>
      </c>
      <c r="C28" s="1127"/>
      <c r="D28" s="1127"/>
      <c r="E28" s="95"/>
      <c r="F28" s="95"/>
      <c r="G28" s="128">
        <f>E28*F28</f>
        <v>0</v>
      </c>
    </row>
    <row r="29" spans="1:7" ht="16.5" hidden="1" thickBot="1">
      <c r="A29" s="964" t="s">
        <v>1</v>
      </c>
      <c r="B29" s="965"/>
      <c r="C29" s="965"/>
      <c r="D29" s="965"/>
      <c r="E29" s="131"/>
      <c r="F29" s="132"/>
      <c r="G29" s="164">
        <f>SUM(G27:G28)</f>
        <v>0</v>
      </c>
    </row>
    <row r="30" ht="31.5" customHeight="1" hidden="1" thickBot="1"/>
    <row r="31" spans="1:7" ht="15.75">
      <c r="A31" s="1121" t="s">
        <v>129</v>
      </c>
      <c r="B31" s="1122"/>
      <c r="C31" s="1122"/>
      <c r="D31" s="1122"/>
      <c r="E31" s="1122"/>
      <c r="F31" s="1122"/>
      <c r="G31" s="622">
        <f>G36+G51+G57+G63</f>
        <v>1000</v>
      </c>
    </row>
    <row r="32" spans="1:7" ht="34.5" customHeight="1">
      <c r="A32" s="1136" t="s">
        <v>130</v>
      </c>
      <c r="B32" s="1134"/>
      <c r="C32" s="1134"/>
      <c r="D32" s="1134"/>
      <c r="E32" s="1134"/>
      <c r="F32" s="1134"/>
      <c r="G32" s="1135"/>
    </row>
    <row r="33" spans="1:7" ht="32.25" customHeight="1">
      <c r="A33" s="124" t="s">
        <v>0</v>
      </c>
      <c r="B33" s="963" t="s">
        <v>92</v>
      </c>
      <c r="C33" s="963"/>
      <c r="D33" s="963"/>
      <c r="E33" s="48" t="s">
        <v>53</v>
      </c>
      <c r="F33" s="48" t="s">
        <v>54</v>
      </c>
      <c r="G33" s="125" t="s">
        <v>51</v>
      </c>
    </row>
    <row r="34" spans="1:7" ht="32.25" customHeight="1">
      <c r="A34" s="124">
        <v>1</v>
      </c>
      <c r="B34" s="1127" t="s">
        <v>225</v>
      </c>
      <c r="C34" s="1127"/>
      <c r="D34" s="1127"/>
      <c r="E34" s="45">
        <v>1</v>
      </c>
      <c r="F34" s="45">
        <f>1000-210</f>
        <v>790</v>
      </c>
      <c r="G34" s="270">
        <f>E34*F34</f>
        <v>790</v>
      </c>
    </row>
    <row r="35" spans="1:7" ht="32.25" customHeight="1" hidden="1">
      <c r="A35" s="124">
        <v>2</v>
      </c>
      <c r="B35" s="1127" t="s">
        <v>636</v>
      </c>
      <c r="C35" s="1127"/>
      <c r="D35" s="1127"/>
      <c r="E35" s="45">
        <v>1</v>
      </c>
      <c r="F35" s="45">
        <v>0</v>
      </c>
      <c r="G35" s="126">
        <f>E35*F35</f>
        <v>0</v>
      </c>
    </row>
    <row r="36" spans="1:7" ht="15.75">
      <c r="A36" s="958" t="s">
        <v>1</v>
      </c>
      <c r="B36" s="959"/>
      <c r="C36" s="959"/>
      <c r="D36" s="959"/>
      <c r="E36" s="46"/>
      <c r="F36" s="119"/>
      <c r="G36" s="580">
        <f>SUM(G34:G35)</f>
        <v>790</v>
      </c>
    </row>
    <row r="37" spans="1:7" ht="15.75">
      <c r="A37" s="137"/>
      <c r="B37" s="137"/>
      <c r="C37" s="137"/>
      <c r="D37" s="137"/>
      <c r="E37" s="137"/>
      <c r="F37" s="137"/>
      <c r="G37" s="565"/>
    </row>
    <row r="39" spans="1:7" ht="15.75" hidden="1">
      <c r="A39" s="179"/>
      <c r="B39" s="575" t="s">
        <v>839</v>
      </c>
      <c r="C39" s="576">
        <v>794</v>
      </c>
      <c r="D39" s="180"/>
      <c r="E39" s="180"/>
      <c r="F39" s="180"/>
      <c r="G39" s="181"/>
    </row>
    <row r="40" spans="1:8" ht="12.75" hidden="1">
      <c r="A40" s="112"/>
      <c r="B40" s="575" t="s">
        <v>252</v>
      </c>
      <c r="C40" s="576">
        <f>C39-G36</f>
        <v>4</v>
      </c>
      <c r="D40" s="112"/>
      <c r="E40" s="112"/>
      <c r="F40" s="112"/>
      <c r="G40" s="112"/>
      <c r="H40" s="112"/>
    </row>
    <row r="41" spans="1:7" ht="15.75" hidden="1">
      <c r="A41" s="137"/>
      <c r="B41" s="137"/>
      <c r="C41" s="137"/>
      <c r="D41" s="137"/>
      <c r="E41" s="137"/>
      <c r="F41" s="137"/>
      <c r="G41" s="565"/>
    </row>
    <row r="42" spans="1:7" ht="15.75" hidden="1">
      <c r="A42" s="137"/>
      <c r="B42" s="137"/>
      <c r="C42" s="137"/>
      <c r="D42" s="137"/>
      <c r="E42" s="137"/>
      <c r="F42" s="137"/>
      <c r="G42" s="565"/>
    </row>
    <row r="43" spans="1:7" ht="15.75" hidden="1">
      <c r="A43" s="1089" t="s">
        <v>854</v>
      </c>
      <c r="B43" s="1089"/>
      <c r="C43" s="1089"/>
      <c r="D43" s="1089"/>
      <c r="E43" s="1089"/>
      <c r="F43" s="1089"/>
      <c r="G43" s="565"/>
    </row>
    <row r="44" spans="1:7" ht="15.75" hidden="1">
      <c r="A44" s="47"/>
      <c r="B44" s="47"/>
      <c r="C44" s="47"/>
      <c r="D44" s="47"/>
      <c r="E44" s="188"/>
      <c r="F44" s="188"/>
      <c r="G44" s="276"/>
    </row>
    <row r="45" spans="1:7" ht="15.75" hidden="1">
      <c r="A45" s="137"/>
      <c r="B45" s="137"/>
      <c r="C45" s="137"/>
      <c r="D45" s="137"/>
      <c r="E45" s="137"/>
      <c r="F45" s="137"/>
      <c r="G45" s="565"/>
    </row>
    <row r="46" spans="1:7" ht="15.75" hidden="1">
      <c r="A46" s="1089" t="s">
        <v>608</v>
      </c>
      <c r="B46" s="1089"/>
      <c r="C46" s="1089"/>
      <c r="D46" s="1089"/>
      <c r="E46" s="1089"/>
      <c r="F46" s="1089"/>
      <c r="G46" s="565"/>
    </row>
    <row r="47" spans="1:8" ht="12.75" customHeight="1" hidden="1">
      <c r="A47" s="47"/>
      <c r="B47" s="47"/>
      <c r="C47" s="47"/>
      <c r="D47" s="47"/>
      <c r="E47" s="49"/>
      <c r="F47" s="112"/>
      <c r="G47" s="273"/>
      <c r="H47" s="112"/>
    </row>
    <row r="48" spans="1:7" ht="28.5" customHeight="1" hidden="1">
      <c r="A48" s="1133" t="s">
        <v>228</v>
      </c>
      <c r="B48" s="1134"/>
      <c r="C48" s="1134"/>
      <c r="D48" s="1134"/>
      <c r="E48" s="1134"/>
      <c r="F48" s="1134"/>
      <c r="G48" s="1135"/>
    </row>
    <row r="49" spans="1:7" ht="47.25" hidden="1">
      <c r="A49" s="124" t="s">
        <v>0</v>
      </c>
      <c r="B49" s="963" t="s">
        <v>92</v>
      </c>
      <c r="C49" s="963"/>
      <c r="D49" s="963"/>
      <c r="E49" s="48" t="s">
        <v>53</v>
      </c>
      <c r="F49" s="48" t="s">
        <v>54</v>
      </c>
      <c r="G49" s="125" t="s">
        <v>51</v>
      </c>
    </row>
    <row r="50" spans="1:7" ht="84.75" customHeight="1" hidden="1">
      <c r="A50" s="124">
        <v>1</v>
      </c>
      <c r="B50" s="1127" t="s">
        <v>226</v>
      </c>
      <c r="C50" s="1127"/>
      <c r="D50" s="1127"/>
      <c r="E50" s="45"/>
      <c r="F50" s="45"/>
      <c r="G50" s="126">
        <f>E50*F50</f>
        <v>0</v>
      </c>
    </row>
    <row r="51" spans="1:7" ht="15.75" hidden="1">
      <c r="A51" s="958" t="s">
        <v>1</v>
      </c>
      <c r="B51" s="959"/>
      <c r="C51" s="959"/>
      <c r="D51" s="959"/>
      <c r="E51" s="46"/>
      <c r="F51" s="119"/>
      <c r="G51" s="166">
        <f>SUM(G50:G50)</f>
        <v>0</v>
      </c>
    </row>
    <row r="52" spans="1:7" ht="31.5" customHeight="1" hidden="1">
      <c r="A52" s="187"/>
      <c r="B52" s="47"/>
      <c r="C52" s="47"/>
      <c r="D52" s="47"/>
      <c r="E52" s="49"/>
      <c r="F52" s="112"/>
      <c r="G52" s="197"/>
    </row>
    <row r="53" spans="1:7" ht="15.75" customHeight="1" hidden="1">
      <c r="A53" s="960" t="s">
        <v>202</v>
      </c>
      <c r="B53" s="961"/>
      <c r="C53" s="961"/>
      <c r="D53" s="961"/>
      <c r="E53" s="961"/>
      <c r="F53" s="961"/>
      <c r="G53" s="962"/>
    </row>
    <row r="54" spans="1:7" ht="47.25" hidden="1">
      <c r="A54" s="124" t="s">
        <v>0</v>
      </c>
      <c r="B54" s="963" t="s">
        <v>92</v>
      </c>
      <c r="C54" s="963"/>
      <c r="D54" s="963"/>
      <c r="E54" s="48" t="s">
        <v>53</v>
      </c>
      <c r="F54" s="48" t="s">
        <v>54</v>
      </c>
      <c r="G54" s="125" t="s">
        <v>51</v>
      </c>
    </row>
    <row r="55" spans="1:7" ht="15.75" customHeight="1" hidden="1">
      <c r="A55" s="124">
        <v>1</v>
      </c>
      <c r="B55" s="1127"/>
      <c r="C55" s="1127"/>
      <c r="D55" s="1127"/>
      <c r="E55" s="45"/>
      <c r="F55" s="45"/>
      <c r="G55" s="126">
        <f>E55*F55</f>
        <v>0</v>
      </c>
    </row>
    <row r="56" spans="1:7" ht="15.75" hidden="1">
      <c r="A56" s="127" t="s">
        <v>35</v>
      </c>
      <c r="B56" s="1127"/>
      <c r="C56" s="1127"/>
      <c r="D56" s="1127"/>
      <c r="E56" s="95"/>
      <c r="F56" s="95"/>
      <c r="G56" s="128">
        <f>E56*F56</f>
        <v>0</v>
      </c>
    </row>
    <row r="57" spans="1:7" ht="15.75" hidden="1">
      <c r="A57" s="1125" t="s">
        <v>1</v>
      </c>
      <c r="B57" s="1126"/>
      <c r="C57" s="1126"/>
      <c r="D57" s="1126"/>
      <c r="E57" s="189"/>
      <c r="F57" s="190"/>
      <c r="G57" s="195">
        <f>SUM(G55:G56)</f>
        <v>0</v>
      </c>
    </row>
    <row r="58" spans="1:7" ht="31.5" customHeight="1" hidden="1">
      <c r="A58" s="192"/>
      <c r="B58" s="193"/>
      <c r="C58" s="193"/>
      <c r="D58" s="193"/>
      <c r="E58" s="193"/>
      <c r="F58" s="193"/>
      <c r="G58" s="196"/>
    </row>
    <row r="59" spans="1:7" ht="15.75">
      <c r="A59" s="960" t="s">
        <v>223</v>
      </c>
      <c r="B59" s="961"/>
      <c r="C59" s="961"/>
      <c r="D59" s="961"/>
      <c r="E59" s="961"/>
      <c r="F59" s="961"/>
      <c r="G59" s="962"/>
    </row>
    <row r="60" spans="1:7" ht="47.25">
      <c r="A60" s="124" t="s">
        <v>0</v>
      </c>
      <c r="B60" s="963" t="s">
        <v>92</v>
      </c>
      <c r="C60" s="963"/>
      <c r="D60" s="963"/>
      <c r="E60" s="48" t="s">
        <v>53</v>
      </c>
      <c r="F60" s="48" t="s">
        <v>54</v>
      </c>
      <c r="G60" s="125" t="s">
        <v>51</v>
      </c>
    </row>
    <row r="61" spans="1:7" ht="31.5" customHeight="1">
      <c r="A61" s="124">
        <v>1</v>
      </c>
      <c r="B61" s="1127" t="s">
        <v>873</v>
      </c>
      <c r="C61" s="1127"/>
      <c r="D61" s="1127"/>
      <c r="E61" s="45">
        <v>1</v>
      </c>
      <c r="F61" s="45">
        <v>210</v>
      </c>
      <c r="G61" s="270">
        <f>E61*F61</f>
        <v>210</v>
      </c>
    </row>
    <row r="62" spans="1:7" ht="15.75" hidden="1">
      <c r="A62" s="127" t="s">
        <v>35</v>
      </c>
      <c r="B62" s="1127"/>
      <c r="C62" s="1127"/>
      <c r="D62" s="1127"/>
      <c r="E62" s="95"/>
      <c r="F62" s="95"/>
      <c r="G62" s="128">
        <f>E62*F62</f>
        <v>0</v>
      </c>
    </row>
    <row r="63" spans="1:7" ht="16.5" thickBot="1">
      <c r="A63" s="964" t="s">
        <v>1</v>
      </c>
      <c r="B63" s="965"/>
      <c r="C63" s="965"/>
      <c r="D63" s="965"/>
      <c r="E63" s="131"/>
      <c r="F63" s="132"/>
      <c r="G63" s="280">
        <f>SUM(G61:G62)</f>
        <v>210</v>
      </c>
    </row>
    <row r="65" ht="12.75" hidden="1"/>
    <row r="66" spans="1:7" ht="15.75" hidden="1">
      <c r="A66" s="179"/>
      <c r="B66" s="575" t="s">
        <v>620</v>
      </c>
      <c r="C66" s="576">
        <v>0</v>
      </c>
      <c r="D66" s="180"/>
      <c r="E66" s="180"/>
      <c r="F66" s="180"/>
      <c r="G66" s="181"/>
    </row>
    <row r="67" spans="1:8" ht="12.75" hidden="1">
      <c r="A67" s="112"/>
      <c r="B67" s="575" t="s">
        <v>252</v>
      </c>
      <c r="C67" s="576">
        <f>C66-G63</f>
        <v>-210</v>
      </c>
      <c r="D67" s="112"/>
      <c r="E67" s="112"/>
      <c r="F67" s="112"/>
      <c r="G67" s="112"/>
      <c r="H67" s="112"/>
    </row>
    <row r="68" spans="1:7" ht="15.75" hidden="1">
      <c r="A68" s="47"/>
      <c r="B68" s="47"/>
      <c r="C68" s="47"/>
      <c r="D68" s="47"/>
      <c r="E68" s="188"/>
      <c r="F68" s="188"/>
      <c r="G68" s="276"/>
    </row>
    <row r="69" spans="1:7" ht="15.75">
      <c r="A69" s="137"/>
      <c r="B69" s="137"/>
      <c r="C69" s="137"/>
      <c r="D69" s="137"/>
      <c r="E69" s="137"/>
      <c r="F69" s="137"/>
      <c r="G69" s="565"/>
    </row>
    <row r="70" spans="1:7" ht="15.75">
      <c r="A70" s="1089" t="s">
        <v>608</v>
      </c>
      <c r="B70" s="1089"/>
      <c r="C70" s="1089"/>
      <c r="D70" s="1089"/>
      <c r="E70" s="1089"/>
      <c r="F70" s="1089"/>
      <c r="G70" s="565"/>
    </row>
  </sheetData>
  <sheetProtection/>
  <mergeCells count="48">
    <mergeCell ref="A48:G48"/>
    <mergeCell ref="A36:D36"/>
    <mergeCell ref="A31:F31"/>
    <mergeCell ref="B61:D61"/>
    <mergeCell ref="A46:F46"/>
    <mergeCell ref="A32:G32"/>
    <mergeCell ref="B33:D33"/>
    <mergeCell ref="B35:D35"/>
    <mergeCell ref="A43:F43"/>
    <mergeCell ref="B34:D34"/>
    <mergeCell ref="A1:G1"/>
    <mergeCell ref="A63:D63"/>
    <mergeCell ref="B56:D56"/>
    <mergeCell ref="A57:D57"/>
    <mergeCell ref="A59:G59"/>
    <mergeCell ref="B60:D60"/>
    <mergeCell ref="B62:D62"/>
    <mergeCell ref="A53:G53"/>
    <mergeCell ref="B54:D54"/>
    <mergeCell ref="B55:D55"/>
    <mergeCell ref="A22:D22"/>
    <mergeCell ref="B49:D49"/>
    <mergeCell ref="B50:D50"/>
    <mergeCell ref="A51:D51"/>
    <mergeCell ref="A24:F24"/>
    <mergeCell ref="A25:G25"/>
    <mergeCell ref="B26:D26"/>
    <mergeCell ref="B27:D27"/>
    <mergeCell ref="B28:D28"/>
    <mergeCell ref="A29:D29"/>
    <mergeCell ref="A2:G2"/>
    <mergeCell ref="A4:F4"/>
    <mergeCell ref="A5:G5"/>
    <mergeCell ref="B6:D6"/>
    <mergeCell ref="B7:D7"/>
    <mergeCell ref="A17:F17"/>
    <mergeCell ref="B8:D8"/>
    <mergeCell ref="A9:D9"/>
    <mergeCell ref="A70:F70"/>
    <mergeCell ref="A11:G11"/>
    <mergeCell ref="B12:D12"/>
    <mergeCell ref="B13:D13"/>
    <mergeCell ref="B14:D14"/>
    <mergeCell ref="A15:D15"/>
    <mergeCell ref="A18:G18"/>
    <mergeCell ref="B19:D19"/>
    <mergeCell ref="B20:D20"/>
    <mergeCell ref="B21:D21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0" zoomScalePageLayoutView="0" workbookViewId="0" topLeftCell="A1">
      <selection activeCell="I59" sqref="I59"/>
    </sheetView>
  </sheetViews>
  <sheetFormatPr defaultColWidth="9.140625" defaultRowHeight="12.75"/>
  <cols>
    <col min="1" max="1" width="21.00390625" style="206" customWidth="1"/>
    <col min="2" max="2" width="9.28125" style="206" bestFit="1" customWidth="1"/>
    <col min="3" max="3" width="14.421875" style="206" customWidth="1"/>
    <col min="4" max="4" width="11.7109375" style="206" customWidth="1"/>
    <col min="5" max="5" width="12.57421875" style="206" customWidth="1"/>
    <col min="6" max="6" width="13.28125" style="206" customWidth="1"/>
    <col min="7" max="7" width="16.28125" style="206" customWidth="1"/>
    <col min="8" max="8" width="17.8515625" style="206" customWidth="1"/>
    <col min="9" max="9" width="15.421875" style="206" customWidth="1"/>
    <col min="10" max="11" width="13.00390625" style="206" customWidth="1"/>
    <col min="12" max="12" width="13.28125" style="206" customWidth="1"/>
    <col min="13" max="13" width="12.00390625" style="206" customWidth="1"/>
    <col min="14" max="14" width="13.57421875" style="206" customWidth="1"/>
    <col min="15" max="15" width="12.7109375" style="206" customWidth="1"/>
    <col min="16" max="16384" width="9.140625" style="206" customWidth="1"/>
  </cols>
  <sheetData>
    <row r="1" spans="1:7" ht="38.25" customHeight="1">
      <c r="A1" s="985" t="s">
        <v>230</v>
      </c>
      <c r="B1" s="985"/>
      <c r="C1" s="985"/>
      <c r="D1" s="985"/>
      <c r="E1" s="985"/>
      <c r="F1" s="985"/>
      <c r="G1" s="985"/>
    </row>
    <row r="2" spans="1:11" ht="15.75" customHeight="1">
      <c r="A2" s="207" t="s">
        <v>231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5.75" customHeight="1" hidden="1">
      <c r="A3" s="208" t="s">
        <v>232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5" ht="94.5" customHeight="1" hidden="1">
      <c r="A4" s="209" t="s">
        <v>233</v>
      </c>
      <c r="B4" s="210" t="s">
        <v>234</v>
      </c>
      <c r="C4" s="211" t="s">
        <v>235</v>
      </c>
      <c r="D4" s="211" t="s">
        <v>236</v>
      </c>
      <c r="E4" s="212" t="s">
        <v>237</v>
      </c>
      <c r="F4" s="212" t="s">
        <v>238</v>
      </c>
      <c r="G4" s="212" t="s">
        <v>239</v>
      </c>
      <c r="H4" s="212" t="s">
        <v>240</v>
      </c>
      <c r="I4" s="213" t="s">
        <v>241</v>
      </c>
      <c r="J4" s="214"/>
      <c r="K4" s="215"/>
      <c r="L4" s="216"/>
      <c r="M4" s="214"/>
      <c r="N4" s="215"/>
      <c r="O4" s="217"/>
    </row>
    <row r="5" spans="1:16" ht="15.75" customHeight="1" hidden="1">
      <c r="A5" s="218" t="s">
        <v>242</v>
      </c>
      <c r="B5" s="219">
        <v>1</v>
      </c>
      <c r="C5" s="220">
        <v>9337</v>
      </c>
      <c r="D5" s="220">
        <f>C5*100%</f>
        <v>9337</v>
      </c>
      <c r="E5" s="221">
        <f>C5+D5</f>
        <v>18674</v>
      </c>
      <c r="F5" s="221">
        <f>E5*60%</f>
        <v>11204.4</v>
      </c>
      <c r="G5" s="222">
        <f>E5*80%</f>
        <v>14939.2</v>
      </c>
      <c r="H5" s="222">
        <f>E5+F5+G5</f>
        <v>44817.600000000006</v>
      </c>
      <c r="I5" s="222">
        <f>H5*5</f>
        <v>224088.00000000003</v>
      </c>
      <c r="J5" s="223"/>
      <c r="K5" s="224"/>
      <c r="L5" s="225"/>
      <c r="M5" s="225"/>
      <c r="N5" s="225"/>
      <c r="O5" s="226"/>
      <c r="P5" s="227"/>
    </row>
    <row r="6" spans="1:15" ht="15.75" customHeight="1" hidden="1">
      <c r="A6" s="228"/>
      <c r="B6" s="229"/>
      <c r="C6" s="221"/>
      <c r="D6" s="221"/>
      <c r="E6" s="221"/>
      <c r="F6" s="221"/>
      <c r="G6" s="221"/>
      <c r="H6" s="222"/>
      <c r="I6" s="222"/>
      <c r="J6" s="223"/>
      <c r="K6" s="223"/>
      <c r="L6" s="230"/>
      <c r="M6" s="230"/>
      <c r="N6" s="230"/>
      <c r="O6" s="230"/>
    </row>
    <row r="7" spans="1:12" ht="15.75" customHeight="1" hidden="1">
      <c r="A7" s="1142" t="s">
        <v>243</v>
      </c>
      <c r="B7" s="1143"/>
      <c r="C7" s="1143"/>
      <c r="D7" s="1143"/>
      <c r="E7" s="1143"/>
      <c r="F7" s="1143"/>
      <c r="G7" s="1144"/>
      <c r="H7" s="222">
        <f>H5</f>
        <v>44817.600000000006</v>
      </c>
      <c r="I7" s="222">
        <f>I5</f>
        <v>224088.00000000003</v>
      </c>
      <c r="J7" s="223"/>
      <c r="K7" s="223"/>
      <c r="L7" s="230"/>
    </row>
    <row r="8" spans="1:12" ht="15.75" customHeight="1" hidden="1">
      <c r="A8" s="1142" t="s">
        <v>244</v>
      </c>
      <c r="B8" s="1143"/>
      <c r="C8" s="1143"/>
      <c r="D8" s="1143"/>
      <c r="E8" s="1143"/>
      <c r="F8" s="1143"/>
      <c r="G8" s="1144"/>
      <c r="H8" s="229"/>
      <c r="I8" s="229"/>
      <c r="J8" s="223"/>
      <c r="K8" s="223"/>
      <c r="L8" s="230"/>
    </row>
    <row r="9" spans="1:12" ht="15.75" customHeight="1" hidden="1">
      <c r="A9" s="1137">
        <v>2111</v>
      </c>
      <c r="B9" s="1138"/>
      <c r="C9" s="1138"/>
      <c r="D9" s="1138"/>
      <c r="E9" s="1138"/>
      <c r="F9" s="1138"/>
      <c r="G9" s="1138"/>
      <c r="H9" s="1139"/>
      <c r="I9" s="231"/>
      <c r="J9" s="232"/>
      <c r="K9" s="232"/>
      <c r="L9" s="232"/>
    </row>
    <row r="10" spans="1:12" ht="15.75" customHeight="1" hidden="1">
      <c r="A10" s="1137">
        <v>213</v>
      </c>
      <c r="B10" s="1138"/>
      <c r="C10" s="1138"/>
      <c r="D10" s="1138"/>
      <c r="E10" s="1138"/>
      <c r="F10" s="1138"/>
      <c r="G10" s="1138"/>
      <c r="H10" s="1139"/>
      <c r="I10" s="231">
        <f>I9*30.2%</f>
        <v>0</v>
      </c>
      <c r="J10" s="232"/>
      <c r="K10" s="232"/>
      <c r="L10" s="232"/>
    </row>
    <row r="11" spans="1:12" ht="15.75" customHeight="1" hidden="1">
      <c r="A11" s="233"/>
      <c r="B11" s="233"/>
      <c r="C11" s="233"/>
      <c r="D11" s="233"/>
      <c r="E11" s="233"/>
      <c r="F11" s="233"/>
      <c r="G11" s="233"/>
      <c r="H11" s="233"/>
      <c r="I11" s="232"/>
      <c r="J11" s="232"/>
      <c r="K11" s="232"/>
      <c r="L11" s="232"/>
    </row>
    <row r="12" spans="1:11" ht="15.75" customHeight="1" hidden="1">
      <c r="A12" s="208" t="s">
        <v>245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</row>
    <row r="13" spans="1:15" ht="94.5" customHeight="1" hidden="1">
      <c r="A13" s="209" t="s">
        <v>233</v>
      </c>
      <c r="B13" s="210" t="s">
        <v>234</v>
      </c>
      <c r="C13" s="211" t="s">
        <v>235</v>
      </c>
      <c r="D13" s="211" t="s">
        <v>236</v>
      </c>
      <c r="E13" s="212" t="s">
        <v>237</v>
      </c>
      <c r="F13" s="212" t="s">
        <v>238</v>
      </c>
      <c r="G13" s="212" t="s">
        <v>239</v>
      </c>
      <c r="H13" s="212" t="s">
        <v>240</v>
      </c>
      <c r="I13" s="213" t="s">
        <v>246</v>
      </c>
      <c r="J13" s="214"/>
      <c r="K13" s="215"/>
      <c r="L13" s="216"/>
      <c r="M13" s="214"/>
      <c r="N13" s="215"/>
      <c r="O13" s="217"/>
    </row>
    <row r="14" spans="1:16" ht="15.75" customHeight="1" hidden="1">
      <c r="A14" s="218" t="s">
        <v>242</v>
      </c>
      <c r="B14" s="219">
        <v>1</v>
      </c>
      <c r="C14" s="220">
        <v>9804</v>
      </c>
      <c r="D14" s="220">
        <f>C14*100%</f>
        <v>9804</v>
      </c>
      <c r="E14" s="221">
        <f>C14+D14</f>
        <v>19608</v>
      </c>
      <c r="F14" s="221">
        <f>E14*60%</f>
        <v>11764.8</v>
      </c>
      <c r="G14" s="222">
        <f>E14*80%</f>
        <v>15686.400000000001</v>
      </c>
      <c r="H14" s="222">
        <f>E14+F14+G14</f>
        <v>47059.2</v>
      </c>
      <c r="I14" s="222">
        <f>H14*4</f>
        <v>188236.8</v>
      </c>
      <c r="J14" s="223"/>
      <c r="K14" s="224"/>
      <c r="L14" s="225"/>
      <c r="M14" s="225"/>
      <c r="N14" s="225"/>
      <c r="O14" s="226"/>
      <c r="P14" s="227"/>
    </row>
    <row r="15" spans="1:15" ht="15.75" customHeight="1" hidden="1">
      <c r="A15" s="228"/>
      <c r="B15" s="229"/>
      <c r="C15" s="221"/>
      <c r="D15" s="221"/>
      <c r="E15" s="221"/>
      <c r="F15" s="221"/>
      <c r="G15" s="221"/>
      <c r="H15" s="222"/>
      <c r="I15" s="222"/>
      <c r="J15" s="223"/>
      <c r="K15" s="223"/>
      <c r="L15" s="230"/>
      <c r="M15" s="230"/>
      <c r="N15" s="230"/>
      <c r="O15" s="230"/>
    </row>
    <row r="16" spans="1:12" ht="15.75" customHeight="1" hidden="1">
      <c r="A16" s="1142" t="s">
        <v>243</v>
      </c>
      <c r="B16" s="1143"/>
      <c r="C16" s="1143"/>
      <c r="D16" s="1143"/>
      <c r="E16" s="1143"/>
      <c r="F16" s="1143"/>
      <c r="G16" s="1144"/>
      <c r="H16" s="222">
        <f>H14</f>
        <v>47059.2</v>
      </c>
      <c r="I16" s="222">
        <f>I14</f>
        <v>188236.8</v>
      </c>
      <c r="J16" s="223"/>
      <c r="K16" s="223"/>
      <c r="L16" s="230"/>
    </row>
    <row r="17" spans="1:12" ht="15.75" customHeight="1" hidden="1">
      <c r="A17" s="1142" t="s">
        <v>244</v>
      </c>
      <c r="B17" s="1143"/>
      <c r="C17" s="1143"/>
      <c r="D17" s="1143"/>
      <c r="E17" s="1143"/>
      <c r="F17" s="1143"/>
      <c r="G17" s="1144"/>
      <c r="H17" s="229"/>
      <c r="I17" s="229"/>
      <c r="J17" s="223"/>
      <c r="K17" s="223"/>
      <c r="L17" s="230"/>
    </row>
    <row r="18" spans="1:12" ht="15.75" customHeight="1" hidden="1">
      <c r="A18" s="1137">
        <v>2111</v>
      </c>
      <c r="B18" s="1138"/>
      <c r="C18" s="1138"/>
      <c r="D18" s="1138"/>
      <c r="E18" s="1138"/>
      <c r="F18" s="1138"/>
      <c r="G18" s="1138"/>
      <c r="H18" s="1139"/>
      <c r="I18" s="231"/>
      <c r="J18" s="232"/>
      <c r="K18" s="232"/>
      <c r="L18" s="232"/>
    </row>
    <row r="19" spans="1:12" ht="15.75" customHeight="1" hidden="1">
      <c r="A19" s="1137">
        <v>213</v>
      </c>
      <c r="B19" s="1138"/>
      <c r="C19" s="1138"/>
      <c r="D19" s="1138"/>
      <c r="E19" s="1138"/>
      <c r="F19" s="1138"/>
      <c r="G19" s="1138"/>
      <c r="H19" s="1139"/>
      <c r="I19" s="231">
        <f>I18*30.2%</f>
        <v>0</v>
      </c>
      <c r="J19" s="232"/>
      <c r="K19" s="232"/>
      <c r="L19" s="232"/>
    </row>
    <row r="20" spans="1:12" ht="15.75" customHeight="1" hidden="1">
      <c r="A20" s="233"/>
      <c r="B20" s="233"/>
      <c r="C20" s="233"/>
      <c r="D20" s="233"/>
      <c r="E20" s="233"/>
      <c r="F20" s="233"/>
      <c r="G20" s="233"/>
      <c r="H20" s="233"/>
      <c r="I20" s="232"/>
      <c r="J20" s="232"/>
      <c r="K20" s="232"/>
      <c r="L20" s="232"/>
    </row>
    <row r="21" spans="1:11" ht="15.75" customHeight="1" hidden="1">
      <c r="A21" s="234"/>
      <c r="B21" s="234"/>
      <c r="C21" s="234"/>
      <c r="D21" s="234"/>
      <c r="E21" s="234"/>
      <c r="F21" s="234"/>
      <c r="G21" s="234"/>
      <c r="H21" s="234"/>
      <c r="I21" s="234"/>
      <c r="J21" s="235"/>
      <c r="K21" s="223"/>
    </row>
    <row r="22" spans="1:11" ht="15.75">
      <c r="A22" s="234"/>
      <c r="B22" s="234"/>
      <c r="C22" s="234"/>
      <c r="D22" s="234"/>
      <c r="E22" s="234"/>
      <c r="F22" s="234"/>
      <c r="G22" s="234"/>
      <c r="H22" s="234"/>
      <c r="I22" s="234"/>
      <c r="J22" s="235"/>
      <c r="K22" s="223"/>
    </row>
    <row r="23" spans="1:11" ht="18" customHeight="1">
      <c r="A23" s="207" t="s">
        <v>864</v>
      </c>
      <c r="B23" s="234"/>
      <c r="C23" s="234"/>
      <c r="D23" s="234"/>
      <c r="E23" s="234"/>
      <c r="F23" s="234"/>
      <c r="G23" s="234"/>
      <c r="H23" s="234"/>
      <c r="I23" s="234"/>
      <c r="J23" s="235"/>
      <c r="K23" s="223"/>
    </row>
    <row r="24" spans="1:15" ht="87.75" customHeight="1">
      <c r="A24" s="209" t="s">
        <v>233</v>
      </c>
      <c r="B24" s="210" t="s">
        <v>234</v>
      </c>
      <c r="C24" s="211" t="s">
        <v>235</v>
      </c>
      <c r="D24" s="211" t="s">
        <v>236</v>
      </c>
      <c r="E24" s="212" t="s">
        <v>237</v>
      </c>
      <c r="F24" s="212" t="s">
        <v>238</v>
      </c>
      <c r="G24" s="212" t="s">
        <v>239</v>
      </c>
      <c r="H24" s="212" t="s">
        <v>240</v>
      </c>
      <c r="I24" s="213" t="s">
        <v>247</v>
      </c>
      <c r="J24" s="215"/>
      <c r="K24" s="216"/>
      <c r="L24" s="216"/>
      <c r="M24" s="214"/>
      <c r="N24" s="215"/>
      <c r="O24" s="217"/>
    </row>
    <row r="25" spans="1:16" ht="15.75">
      <c r="A25" s="218" t="s">
        <v>528</v>
      </c>
      <c r="B25" s="219">
        <v>1</v>
      </c>
      <c r="C25" s="220">
        <f>21926+1886</f>
        <v>23812</v>
      </c>
      <c r="D25" s="220">
        <f>C25*100%</f>
        <v>23812</v>
      </c>
      <c r="E25" s="221">
        <f>C25+D25</f>
        <v>47624</v>
      </c>
      <c r="F25" s="221">
        <f>E25*60%</f>
        <v>28574.399999999998</v>
      </c>
      <c r="G25" s="222">
        <f>E25*80%</f>
        <v>38099.200000000004</v>
      </c>
      <c r="H25" s="222">
        <f>E25+F25+G25</f>
        <v>114297.6</v>
      </c>
      <c r="I25" s="236">
        <f>H25*12</f>
        <v>1371571.2000000002</v>
      </c>
      <c r="J25" s="224"/>
      <c r="K25" s="225"/>
      <c r="L25" s="225"/>
      <c r="M25" s="225"/>
      <c r="N25" s="225"/>
      <c r="O25" s="226"/>
      <c r="P25" s="227"/>
    </row>
    <row r="26" spans="1:15" ht="15.75" hidden="1">
      <c r="A26" s="228"/>
      <c r="B26" s="229"/>
      <c r="C26" s="221"/>
      <c r="D26" s="221"/>
      <c r="E26" s="221"/>
      <c r="F26" s="221"/>
      <c r="G26" s="221"/>
      <c r="H26" s="222"/>
      <c r="I26" s="222"/>
      <c r="J26" s="223"/>
      <c r="K26" s="223"/>
      <c r="L26" s="230"/>
      <c r="M26" s="230"/>
      <c r="N26" s="230"/>
      <c r="O26" s="230"/>
    </row>
    <row r="27" spans="1:11" ht="15.75" hidden="1">
      <c r="A27" s="1142" t="s">
        <v>248</v>
      </c>
      <c r="B27" s="1143"/>
      <c r="C27" s="1143"/>
      <c r="D27" s="1143"/>
      <c r="E27" s="1143"/>
      <c r="F27" s="1143"/>
      <c r="G27" s="1144"/>
      <c r="H27" s="222">
        <f>H25</f>
        <v>114297.6</v>
      </c>
      <c r="I27" s="222">
        <f>I25</f>
        <v>1371571.2000000002</v>
      </c>
      <c r="J27" s="223"/>
      <c r="K27" s="223"/>
    </row>
    <row r="28" spans="1:11" ht="15.75" customHeight="1" hidden="1">
      <c r="A28" s="1142" t="s">
        <v>244</v>
      </c>
      <c r="B28" s="1143"/>
      <c r="C28" s="1143"/>
      <c r="D28" s="1143"/>
      <c r="E28" s="1143"/>
      <c r="F28" s="1143"/>
      <c r="G28" s="1144"/>
      <c r="H28" s="229"/>
      <c r="I28" s="229"/>
      <c r="J28" s="223"/>
      <c r="K28" s="223"/>
    </row>
    <row r="29" spans="1:11" ht="15.75">
      <c r="A29" s="1137">
        <v>211</v>
      </c>
      <c r="B29" s="1138"/>
      <c r="C29" s="1138"/>
      <c r="D29" s="1138"/>
      <c r="E29" s="1138"/>
      <c r="F29" s="1138"/>
      <c r="G29" s="1138"/>
      <c r="H29" s="1139"/>
      <c r="I29" s="237">
        <f>I25</f>
        <v>1371571.2000000002</v>
      </c>
      <c r="J29" s="232"/>
      <c r="K29" s="232"/>
    </row>
    <row r="30" spans="1:11" ht="15.75">
      <c r="A30" s="1137">
        <v>213</v>
      </c>
      <c r="B30" s="1138"/>
      <c r="C30" s="1138"/>
      <c r="D30" s="1138"/>
      <c r="E30" s="1138"/>
      <c r="F30" s="1138"/>
      <c r="G30" s="1138"/>
      <c r="H30" s="1139"/>
      <c r="I30" s="237">
        <f>I29*30.2%</f>
        <v>414214.50240000006</v>
      </c>
      <c r="J30" s="232"/>
      <c r="K30" s="232"/>
    </row>
    <row r="31" spans="1:11" ht="15.75" customHeight="1">
      <c r="A31" s="233"/>
      <c r="B31" s="233"/>
      <c r="C31" s="233"/>
      <c r="D31" s="233"/>
      <c r="E31" s="233"/>
      <c r="F31" s="233"/>
      <c r="G31" s="233"/>
      <c r="H31" s="233"/>
      <c r="I31" s="232"/>
      <c r="J31" s="223"/>
      <c r="K31" s="223"/>
    </row>
    <row r="32" spans="1:11" ht="15.75" customHeight="1">
      <c r="A32" s="233"/>
      <c r="B32" s="233"/>
      <c r="C32" s="233"/>
      <c r="D32" s="233"/>
      <c r="E32" s="233"/>
      <c r="F32" s="233"/>
      <c r="G32" s="233"/>
      <c r="H32" s="233"/>
      <c r="I32" s="232"/>
      <c r="J32" s="223"/>
      <c r="K32" s="223"/>
    </row>
    <row r="33" spans="1:11" ht="15.75">
      <c r="A33" s="234" t="s">
        <v>249</v>
      </c>
      <c r="B33" s="238"/>
      <c r="C33" s="238"/>
      <c r="D33" s="238"/>
      <c r="E33" s="238"/>
      <c r="F33" s="238"/>
      <c r="G33" s="239">
        <f>I25-0.2</f>
        <v>1371571.0000000002</v>
      </c>
      <c r="H33" s="240"/>
      <c r="I33" s="241"/>
      <c r="J33" s="223"/>
      <c r="K33" s="223"/>
    </row>
    <row r="34" spans="1:11" ht="15.75" hidden="1">
      <c r="A34" s="234"/>
      <c r="B34" s="238"/>
      <c r="C34" s="238"/>
      <c r="D34" s="238"/>
      <c r="E34" s="238"/>
      <c r="F34" s="238"/>
      <c r="G34" s="239"/>
      <c r="H34" s="240"/>
      <c r="I34" s="241"/>
      <c r="J34" s="223"/>
      <c r="K34" s="223"/>
    </row>
    <row r="35" spans="1:11" ht="15.75" hidden="1">
      <c r="A35" s="234" t="s">
        <v>494</v>
      </c>
      <c r="B35" s="238"/>
      <c r="C35" s="238"/>
      <c r="D35" s="238"/>
      <c r="E35" s="238"/>
      <c r="F35" s="238"/>
      <c r="G35" s="239" t="e">
        <f>#REF!</f>
        <v>#REF!</v>
      </c>
      <c r="H35" s="240"/>
      <c r="I35" s="241"/>
      <c r="J35" s="223"/>
      <c r="K35" s="223"/>
    </row>
    <row r="36" spans="1:11" ht="15.75">
      <c r="A36" s="238"/>
      <c r="B36" s="238"/>
      <c r="C36" s="238"/>
      <c r="D36" s="238"/>
      <c r="E36" s="238"/>
      <c r="F36" s="238"/>
      <c r="G36" s="238"/>
      <c r="H36" s="240"/>
      <c r="I36" s="241"/>
      <c r="J36" s="223"/>
      <c r="K36" s="223"/>
    </row>
    <row r="37" spans="1:17" ht="15.75">
      <c r="A37" s="242" t="s">
        <v>250</v>
      </c>
      <c r="B37" s="242"/>
      <c r="C37" s="242"/>
      <c r="D37" s="242"/>
      <c r="E37" s="242"/>
      <c r="F37" s="242"/>
      <c r="G37" s="243">
        <f>G33*30.2%-0.44</f>
        <v>414214.00200000004</v>
      </c>
      <c r="H37" s="244"/>
      <c r="I37" s="244"/>
      <c r="J37" s="244"/>
      <c r="K37" s="244"/>
      <c r="L37" s="244"/>
      <c r="M37" s="244"/>
      <c r="N37" s="244"/>
      <c r="P37" s="245"/>
      <c r="Q37" s="245"/>
    </row>
    <row r="38" spans="1:11" ht="15.75">
      <c r="A38" s="238"/>
      <c r="B38" s="238"/>
      <c r="C38" s="238"/>
      <c r="D38" s="238"/>
      <c r="E38" s="238"/>
      <c r="F38" s="238"/>
      <c r="G38" s="238"/>
      <c r="H38" s="240"/>
      <c r="I38" s="241"/>
      <c r="J38" s="223"/>
      <c r="K38" s="223"/>
    </row>
    <row r="39" spans="1:11" s="230" customFormat="1" ht="15.75" customHeight="1" hidden="1">
      <c r="A39" s="238"/>
      <c r="B39" s="238"/>
      <c r="C39" s="238"/>
      <c r="D39" s="246">
        <v>211</v>
      </c>
      <c r="E39" s="246"/>
      <c r="F39" s="246">
        <v>213</v>
      </c>
      <c r="G39" s="246"/>
      <c r="H39" s="247"/>
      <c r="I39" s="248"/>
      <c r="J39" s="249"/>
      <c r="K39" s="249"/>
    </row>
    <row r="40" spans="1:11" s="230" customFormat="1" ht="15.75" customHeight="1" hidden="1">
      <c r="A40" s="250"/>
      <c r="B40" s="251" t="s">
        <v>743</v>
      </c>
      <c r="C40" s="252"/>
      <c r="D40" s="1140">
        <v>1140980</v>
      </c>
      <c r="E40" s="1141"/>
      <c r="F40" s="1140">
        <v>344576</v>
      </c>
      <c r="G40" s="1141"/>
      <c r="H40" s="253"/>
      <c r="I40" s="253"/>
      <c r="J40" s="249"/>
      <c r="K40" s="249"/>
    </row>
    <row r="41" spans="1:11" s="230" customFormat="1" ht="15.75" customHeight="1" hidden="1">
      <c r="A41" s="238"/>
      <c r="B41" s="251" t="s">
        <v>252</v>
      </c>
      <c r="C41" s="252"/>
      <c r="D41" s="1140">
        <f>D40-G33</f>
        <v>-230591.00000000023</v>
      </c>
      <c r="E41" s="1141"/>
      <c r="F41" s="1140">
        <f>F40-G37</f>
        <v>-69638.00200000004</v>
      </c>
      <c r="G41" s="1141"/>
      <c r="H41" s="254"/>
      <c r="I41" s="255"/>
      <c r="J41" s="249"/>
      <c r="K41" s="249"/>
    </row>
    <row r="42" spans="1:9" ht="15.75" hidden="1">
      <c r="A42" s="257"/>
      <c r="B42" s="257"/>
      <c r="C42" s="257"/>
      <c r="D42" s="257"/>
      <c r="E42" s="257"/>
      <c r="F42" s="257"/>
      <c r="G42" s="258"/>
      <c r="H42" s="258"/>
      <c r="I42" s="259"/>
    </row>
    <row r="43" spans="1:9" ht="15.75">
      <c r="A43" s="257"/>
      <c r="B43" s="257"/>
      <c r="C43" s="257"/>
      <c r="D43" s="257"/>
      <c r="E43" s="257"/>
      <c r="F43" s="257"/>
      <c r="G43" s="258"/>
      <c r="H43" s="258"/>
      <c r="I43" s="259"/>
    </row>
    <row r="45" spans="1:7" ht="15.75" customHeight="1">
      <c r="A45" s="260" t="s">
        <v>253</v>
      </c>
      <c r="G45" s="261"/>
    </row>
  </sheetData>
  <sheetProtection/>
  <mergeCells count="17">
    <mergeCell ref="A27:G27"/>
    <mergeCell ref="A1:G1"/>
    <mergeCell ref="A17:G17"/>
    <mergeCell ref="A19:H19"/>
    <mergeCell ref="A8:G8"/>
    <mergeCell ref="A9:H9"/>
    <mergeCell ref="A10:H10"/>
    <mergeCell ref="A16:G16"/>
    <mergeCell ref="A7:G7"/>
    <mergeCell ref="A18:H18"/>
    <mergeCell ref="A30:H30"/>
    <mergeCell ref="D40:E40"/>
    <mergeCell ref="F40:G40"/>
    <mergeCell ref="D41:E41"/>
    <mergeCell ref="F41:G41"/>
    <mergeCell ref="A28:G28"/>
    <mergeCell ref="A29:H29"/>
  </mergeCells>
  <printOptions/>
  <pageMargins left="0.7" right="0.7" top="0.75" bottom="0.75" header="0.3" footer="0.3"/>
  <pageSetup horizontalDpi="600" verticalDpi="600" orientation="landscape" paperSize="9" scale="91" r:id="rId1"/>
  <colBreaks count="1" manualBreakCount="1">
    <brk id="9" max="6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zoomScalePageLayoutView="0" workbookViewId="0" topLeftCell="A1">
      <selection activeCell="R39" sqref="R38:R39"/>
    </sheetView>
  </sheetViews>
  <sheetFormatPr defaultColWidth="9.140625" defaultRowHeight="12.75"/>
  <cols>
    <col min="1" max="1" width="13.421875" style="364" customWidth="1"/>
    <col min="2" max="2" width="19.57421875" style="364" customWidth="1"/>
    <col min="3" max="3" width="8.7109375" style="364" customWidth="1"/>
    <col min="4" max="4" width="9.57421875" style="364" customWidth="1"/>
    <col min="5" max="5" width="12.28125" style="364" customWidth="1"/>
    <col min="6" max="6" width="12.00390625" style="364" customWidth="1"/>
    <col min="7" max="8" width="11.00390625" style="364" customWidth="1"/>
    <col min="9" max="9" width="14.00390625" style="364" customWidth="1"/>
    <col min="10" max="10" width="11.421875" style="364" customWidth="1"/>
    <col min="11" max="11" width="11.28125" style="364" customWidth="1"/>
    <col min="12" max="12" width="15.00390625" style="364" customWidth="1"/>
    <col min="13" max="13" width="18.00390625" style="364" customWidth="1"/>
    <col min="14" max="14" width="20.28125" style="364" customWidth="1"/>
    <col min="15" max="15" width="13.8515625" style="364" customWidth="1"/>
    <col min="16" max="16" width="14.57421875" style="364" customWidth="1"/>
    <col min="17" max="17" width="11.7109375" style="364" customWidth="1"/>
    <col min="18" max="18" width="13.57421875" style="364" customWidth="1"/>
    <col min="19" max="19" width="14.57421875" style="364" customWidth="1"/>
    <col min="20" max="20" width="9.140625" style="364" hidden="1" customWidth="1"/>
    <col min="21" max="21" width="10.8515625" style="364" hidden="1" customWidth="1"/>
    <col min="22" max="22" width="0" style="364" hidden="1" customWidth="1"/>
    <col min="23" max="23" width="14.8515625" style="412" customWidth="1"/>
    <col min="24" max="24" width="19.28125" style="364" customWidth="1"/>
    <col min="25" max="25" width="13.7109375" style="364" customWidth="1"/>
    <col min="26" max="26" width="16.7109375" style="364" customWidth="1"/>
    <col min="27" max="16384" width="9.140625" style="364" customWidth="1"/>
  </cols>
  <sheetData>
    <row r="1" spans="1:23" s="365" customFormat="1" ht="15" customHeight="1">
      <c r="A1" s="363" t="s">
        <v>529</v>
      </c>
      <c r="B1" s="363"/>
      <c r="C1" s="363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W1" s="366"/>
    </row>
    <row r="2" spans="1:23" s="365" customFormat="1" ht="15" customHeight="1">
      <c r="A2" s="367" t="s">
        <v>231</v>
      </c>
      <c r="B2" s="367"/>
      <c r="C2" s="367"/>
      <c r="D2" s="367"/>
      <c r="E2" s="364"/>
      <c r="F2" s="364"/>
      <c r="G2" s="364"/>
      <c r="H2" s="364"/>
      <c r="I2" s="364"/>
      <c r="J2" s="364"/>
      <c r="K2" s="364"/>
      <c r="L2" s="364"/>
      <c r="M2" s="364"/>
      <c r="N2" s="364"/>
      <c r="W2" s="366"/>
    </row>
    <row r="3" spans="1:23" s="368" customFormat="1" ht="13.5" customHeight="1">
      <c r="A3" s="368" t="s">
        <v>607</v>
      </c>
      <c r="W3" s="369"/>
    </row>
    <row r="4" spans="1:23" s="368" customFormat="1" ht="13.5" customHeight="1" hidden="1">
      <c r="A4" s="208" t="s">
        <v>232</v>
      </c>
      <c r="W4" s="369"/>
    </row>
    <row r="5" spans="1:23" s="365" customFormat="1" ht="79.5" customHeight="1" hidden="1">
      <c r="A5" s="1162" t="s">
        <v>233</v>
      </c>
      <c r="B5" s="1163"/>
      <c r="C5" s="370" t="s">
        <v>254</v>
      </c>
      <c r="D5" s="371" t="s">
        <v>235</v>
      </c>
      <c r="E5" s="371" t="s">
        <v>530</v>
      </c>
      <c r="F5" s="372" t="s">
        <v>531</v>
      </c>
      <c r="G5" s="371" t="s">
        <v>532</v>
      </c>
      <c r="H5" s="371"/>
      <c r="I5" s="371" t="s">
        <v>237</v>
      </c>
      <c r="J5" s="371" t="s">
        <v>533</v>
      </c>
      <c r="K5" s="370" t="s">
        <v>239</v>
      </c>
      <c r="L5" s="370" t="s">
        <v>256</v>
      </c>
      <c r="M5" s="370" t="s">
        <v>534</v>
      </c>
      <c r="N5" s="214"/>
      <c r="O5" s="214"/>
      <c r="P5" s="215"/>
      <c r="Q5" s="216"/>
      <c r="R5" s="367"/>
      <c r="S5" s="367"/>
      <c r="T5" s="367"/>
      <c r="U5" s="367"/>
      <c r="W5" s="366"/>
    </row>
    <row r="6" spans="1:23" s="365" customFormat="1" ht="15" customHeight="1" hidden="1">
      <c r="A6" s="373" t="s">
        <v>535</v>
      </c>
      <c r="B6" s="374"/>
      <c r="C6" s="375">
        <v>1</v>
      </c>
      <c r="D6" s="376">
        <v>2920</v>
      </c>
      <c r="E6" s="377">
        <f>D6*40%</f>
        <v>1168</v>
      </c>
      <c r="F6" s="377">
        <f>D6*20%</f>
        <v>584</v>
      </c>
      <c r="G6" s="377">
        <f>D6*220%</f>
        <v>6424.000000000001</v>
      </c>
      <c r="H6" s="377"/>
      <c r="I6" s="378">
        <f>D6+E6+G6+F6</f>
        <v>11096</v>
      </c>
      <c r="J6" s="379">
        <f>I6*60%</f>
        <v>6657.599999999999</v>
      </c>
      <c r="K6" s="380">
        <f>I6*80%</f>
        <v>8876.800000000001</v>
      </c>
      <c r="L6" s="381">
        <f>I6+J6+K6</f>
        <v>26630.4</v>
      </c>
      <c r="M6" s="381">
        <f>L6*5</f>
        <v>133152</v>
      </c>
      <c r="N6" s="382"/>
      <c r="O6" s="383"/>
      <c r="P6" s="384"/>
      <c r="Q6" s="384"/>
      <c r="R6" s="385"/>
      <c r="S6" s="385"/>
      <c r="T6" s="385"/>
      <c r="U6" s="385"/>
      <c r="V6" s="368"/>
      <c r="W6" s="386"/>
    </row>
    <row r="7" spans="1:23" s="365" customFormat="1" ht="14.25" customHeight="1" hidden="1">
      <c r="A7" s="373" t="s">
        <v>513</v>
      </c>
      <c r="B7" s="374"/>
      <c r="C7" s="376">
        <v>1</v>
      </c>
      <c r="D7" s="376">
        <v>2508</v>
      </c>
      <c r="E7" s="378">
        <f>D7*20%</f>
        <v>501.6</v>
      </c>
      <c r="F7" s="377">
        <f>D7*15%</f>
        <v>376.2</v>
      </c>
      <c r="G7" s="378">
        <f>D7*220%</f>
        <v>5517.6</v>
      </c>
      <c r="H7" s="378"/>
      <c r="I7" s="378">
        <f>D7+E7+G7+F7</f>
        <v>8903.400000000001</v>
      </c>
      <c r="J7" s="379">
        <f>I7*60%</f>
        <v>5342.040000000001</v>
      </c>
      <c r="K7" s="380">
        <f>I7*80%</f>
        <v>7122.720000000001</v>
      </c>
      <c r="L7" s="387">
        <f>I7+J7+K7</f>
        <v>21368.160000000003</v>
      </c>
      <c r="M7" s="381">
        <f>L7*5</f>
        <v>106840.80000000002</v>
      </c>
      <c r="N7" s="382"/>
      <c r="O7" s="383"/>
      <c r="P7" s="384"/>
      <c r="Q7" s="384"/>
      <c r="R7" s="388"/>
      <c r="S7" s="388"/>
      <c r="V7" s="367"/>
      <c r="W7" s="366"/>
    </row>
    <row r="8" spans="1:23" s="365" customFormat="1" ht="17.25" customHeight="1" hidden="1">
      <c r="A8" s="373" t="s">
        <v>499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90">
        <v>4422.29</v>
      </c>
      <c r="M8" s="378"/>
      <c r="N8" s="391"/>
      <c r="O8" s="383"/>
      <c r="P8" s="388"/>
      <c r="Q8" s="392"/>
      <c r="R8" s="388"/>
      <c r="S8" s="388"/>
      <c r="W8" s="366"/>
    </row>
    <row r="9" spans="1:23" s="365" customFormat="1" ht="15" customHeight="1" hidden="1">
      <c r="A9" s="373" t="s">
        <v>536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90">
        <f>D6*3.5*2.4</f>
        <v>24528</v>
      </c>
      <c r="M9" s="354">
        <f>L9</f>
        <v>24528</v>
      </c>
      <c r="N9" s="382"/>
      <c r="O9" s="383"/>
      <c r="P9" s="388"/>
      <c r="Q9" s="392"/>
      <c r="R9" s="364"/>
      <c r="S9" s="388"/>
      <c r="W9" s="366"/>
    </row>
    <row r="10" spans="1:23" s="365" customFormat="1" ht="15" customHeight="1" hidden="1">
      <c r="A10" s="373" t="s">
        <v>537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90">
        <f>D7*3.5*2.4</f>
        <v>21067.2</v>
      </c>
      <c r="M10" s="354">
        <f>L10</f>
        <v>21067.2</v>
      </c>
      <c r="N10" s="382"/>
      <c r="O10" s="383"/>
      <c r="P10" s="388"/>
      <c r="Q10" s="392"/>
      <c r="R10" s="364"/>
      <c r="S10" s="388"/>
      <c r="W10" s="366"/>
    </row>
    <row r="11" spans="1:23" s="365" customFormat="1" ht="15" customHeight="1" hidden="1">
      <c r="A11" s="1167" t="s">
        <v>538</v>
      </c>
      <c r="B11" s="1168"/>
      <c r="C11" s="1168"/>
      <c r="D11" s="1168"/>
      <c r="E11" s="1168"/>
      <c r="F11" s="1168"/>
      <c r="G11" s="1168"/>
      <c r="H11" s="1168"/>
      <c r="I11" s="1168"/>
      <c r="J11" s="1168"/>
      <c r="K11" s="1168"/>
      <c r="L11" s="393">
        <f>L6+L7+L8+L9+L10</f>
        <v>98016.05</v>
      </c>
      <c r="M11" s="394">
        <f>M6+M7+M8+M9+M10</f>
        <v>285588.00000000006</v>
      </c>
      <c r="N11" s="395"/>
      <c r="O11" s="395"/>
      <c r="P11" s="395"/>
      <c r="Q11" s="395"/>
      <c r="R11" s="388"/>
      <c r="S11" s="388"/>
      <c r="W11" s="366"/>
    </row>
    <row r="12" spans="1:23" s="365" customFormat="1" ht="15" customHeight="1" hidden="1">
      <c r="A12" s="1167" t="s">
        <v>514</v>
      </c>
      <c r="B12" s="1168"/>
      <c r="C12" s="1168"/>
      <c r="D12" s="1168"/>
      <c r="E12" s="1168"/>
      <c r="F12" s="1168"/>
      <c r="G12" s="1168"/>
      <c r="H12" s="1168"/>
      <c r="I12" s="1168"/>
      <c r="J12" s="1168"/>
      <c r="K12" s="1168"/>
      <c r="L12" s="393">
        <f>L11*30.2%</f>
        <v>29600.8471</v>
      </c>
      <c r="M12" s="394">
        <f>M11*30.2%</f>
        <v>86247.57600000002</v>
      </c>
      <c r="N12" s="395"/>
      <c r="O12" s="395"/>
      <c r="P12" s="395"/>
      <c r="Q12" s="395"/>
      <c r="R12" s="388"/>
      <c r="S12" s="388"/>
      <c r="W12" s="366"/>
    </row>
    <row r="13" spans="1:23" s="365" customFormat="1" ht="15" customHeight="1" hidden="1">
      <c r="A13" s="396"/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7"/>
      <c r="M13" s="395"/>
      <c r="N13" s="395"/>
      <c r="O13" s="395"/>
      <c r="P13" s="395"/>
      <c r="Q13" s="395"/>
      <c r="R13" s="388"/>
      <c r="S13" s="388"/>
      <c r="W13" s="366"/>
    </row>
    <row r="14" spans="1:23" s="368" customFormat="1" ht="13.5" customHeight="1" hidden="1">
      <c r="A14" s="208" t="s">
        <v>245</v>
      </c>
      <c r="W14" s="369"/>
    </row>
    <row r="15" spans="1:23" s="365" customFormat="1" ht="79.5" customHeight="1" hidden="1">
      <c r="A15" s="1162" t="s">
        <v>233</v>
      </c>
      <c r="B15" s="1163"/>
      <c r="C15" s="370" t="s">
        <v>254</v>
      </c>
      <c r="D15" s="371" t="s">
        <v>235</v>
      </c>
      <c r="E15" s="371" t="s">
        <v>530</v>
      </c>
      <c r="F15" s="372" t="s">
        <v>531</v>
      </c>
      <c r="G15" s="371" t="s">
        <v>532</v>
      </c>
      <c r="H15" s="371"/>
      <c r="I15" s="371" t="s">
        <v>237</v>
      </c>
      <c r="J15" s="371" t="s">
        <v>533</v>
      </c>
      <c r="K15" s="370" t="s">
        <v>239</v>
      </c>
      <c r="L15" s="370" t="s">
        <v>256</v>
      </c>
      <c r="M15" s="370" t="s">
        <v>539</v>
      </c>
      <c r="N15" s="214"/>
      <c r="O15" s="214"/>
      <c r="P15" s="215"/>
      <c r="Q15" s="216"/>
      <c r="R15" s="367"/>
      <c r="S15" s="367"/>
      <c r="T15" s="367"/>
      <c r="U15" s="367"/>
      <c r="W15" s="366"/>
    </row>
    <row r="16" spans="1:23" s="365" customFormat="1" ht="15" customHeight="1" hidden="1">
      <c r="A16" s="373" t="s">
        <v>535</v>
      </c>
      <c r="B16" s="374"/>
      <c r="C16" s="375">
        <v>1</v>
      </c>
      <c r="D16" s="376">
        <v>3066</v>
      </c>
      <c r="E16" s="377">
        <f>D16*40%</f>
        <v>1226.4</v>
      </c>
      <c r="F16" s="377">
        <f>D16*20%</f>
        <v>613.2</v>
      </c>
      <c r="G16" s="377">
        <f>D16*220%</f>
        <v>6745.200000000001</v>
      </c>
      <c r="H16" s="377"/>
      <c r="I16" s="378">
        <f>D16+E16+G16+F16</f>
        <v>11650.800000000001</v>
      </c>
      <c r="J16" s="379">
        <f>I16*60%</f>
        <v>6990.4800000000005</v>
      </c>
      <c r="K16" s="380">
        <f>I16*80%</f>
        <v>9320.640000000001</v>
      </c>
      <c r="L16" s="381">
        <f>I16+J16+K16</f>
        <v>27961.920000000006</v>
      </c>
      <c r="M16" s="381">
        <f>L16*4</f>
        <v>111847.68000000002</v>
      </c>
      <c r="N16" s="382"/>
      <c r="O16" s="383"/>
      <c r="P16" s="384"/>
      <c r="Q16" s="384"/>
      <c r="R16" s="385"/>
      <c r="S16" s="385"/>
      <c r="T16" s="385"/>
      <c r="U16" s="385"/>
      <c r="V16" s="368"/>
      <c r="W16" s="386"/>
    </row>
    <row r="17" spans="1:23" s="365" customFormat="1" ht="14.25" customHeight="1" hidden="1">
      <c r="A17" s="373" t="s">
        <v>513</v>
      </c>
      <c r="B17" s="374"/>
      <c r="C17" s="376">
        <v>1</v>
      </c>
      <c r="D17" s="376">
        <v>2633</v>
      </c>
      <c r="E17" s="378">
        <f>D17*20%</f>
        <v>526.6</v>
      </c>
      <c r="F17" s="377">
        <f>D17*15%</f>
        <v>394.95</v>
      </c>
      <c r="G17" s="378">
        <f>D17*220%</f>
        <v>5792.6</v>
      </c>
      <c r="H17" s="378"/>
      <c r="I17" s="378">
        <f>D17+E17+G17+F17</f>
        <v>9347.150000000001</v>
      </c>
      <c r="J17" s="379">
        <f>I17*60%</f>
        <v>5608.290000000001</v>
      </c>
      <c r="K17" s="380">
        <f>I17*80%</f>
        <v>7477.720000000001</v>
      </c>
      <c r="L17" s="387">
        <f>I17+J17+K17</f>
        <v>22433.160000000003</v>
      </c>
      <c r="M17" s="381">
        <f>L17*4</f>
        <v>89732.64000000001</v>
      </c>
      <c r="N17" s="382"/>
      <c r="O17" s="383"/>
      <c r="P17" s="384"/>
      <c r="Q17" s="384"/>
      <c r="R17" s="388"/>
      <c r="S17" s="388"/>
      <c r="V17" s="367"/>
      <c r="W17" s="366"/>
    </row>
    <row r="18" spans="1:23" s="365" customFormat="1" ht="17.25" customHeight="1" hidden="1">
      <c r="A18" s="373" t="s">
        <v>499</v>
      </c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90">
        <v>4422.29</v>
      </c>
      <c r="M18" s="378"/>
      <c r="N18" s="391"/>
      <c r="O18" s="383"/>
      <c r="P18" s="388"/>
      <c r="Q18" s="392"/>
      <c r="R18" s="388"/>
      <c r="S18" s="388"/>
      <c r="W18" s="366"/>
    </row>
    <row r="19" spans="1:23" s="365" customFormat="1" ht="15" customHeight="1" hidden="1">
      <c r="A19" s="373" t="s">
        <v>540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90">
        <f>D16*3.5*2.4</f>
        <v>25754.399999999998</v>
      </c>
      <c r="M19" s="354">
        <f>L19</f>
        <v>25754.399999999998</v>
      </c>
      <c r="N19" s="382"/>
      <c r="O19" s="383"/>
      <c r="P19" s="388"/>
      <c r="Q19" s="392"/>
      <c r="R19" s="364"/>
      <c r="S19" s="388"/>
      <c r="W19" s="366"/>
    </row>
    <row r="20" spans="1:23" s="365" customFormat="1" ht="15" customHeight="1" hidden="1">
      <c r="A20" s="373" t="s">
        <v>541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90">
        <f>D17*3.5*2.4</f>
        <v>22117.2</v>
      </c>
      <c r="M20" s="354">
        <f>L20</f>
        <v>22117.2</v>
      </c>
      <c r="N20" s="382"/>
      <c r="O20" s="383"/>
      <c r="P20" s="388"/>
      <c r="Q20" s="392"/>
      <c r="R20" s="364"/>
      <c r="S20" s="388"/>
      <c r="W20" s="366"/>
    </row>
    <row r="21" spans="1:23" s="365" customFormat="1" ht="15" customHeight="1" hidden="1">
      <c r="A21" s="1167" t="s">
        <v>538</v>
      </c>
      <c r="B21" s="1168"/>
      <c r="C21" s="1168"/>
      <c r="D21" s="1168"/>
      <c r="E21" s="1168"/>
      <c r="F21" s="1168"/>
      <c r="G21" s="1168"/>
      <c r="H21" s="1168"/>
      <c r="I21" s="1168"/>
      <c r="J21" s="1168"/>
      <c r="K21" s="1168"/>
      <c r="L21" s="393">
        <f>L16+L17+L18+L19+L20</f>
        <v>102688.97</v>
      </c>
      <c r="M21" s="394">
        <f>M16+M17+M18+M19+M20</f>
        <v>249451.92000000004</v>
      </c>
      <c r="N21" s="395"/>
      <c r="O21" s="395"/>
      <c r="P21" s="395"/>
      <c r="Q21" s="395"/>
      <c r="R21" s="388"/>
      <c r="S21" s="388"/>
      <c r="W21" s="366"/>
    </row>
    <row r="22" spans="1:23" s="365" customFormat="1" ht="15" customHeight="1" hidden="1">
      <c r="A22" s="1167" t="s">
        <v>514</v>
      </c>
      <c r="B22" s="1168"/>
      <c r="C22" s="1168"/>
      <c r="D22" s="1168"/>
      <c r="E22" s="1168"/>
      <c r="F22" s="1168"/>
      <c r="G22" s="1168"/>
      <c r="H22" s="1168"/>
      <c r="I22" s="1168"/>
      <c r="J22" s="1168"/>
      <c r="K22" s="1168"/>
      <c r="L22" s="393">
        <f>L21*30.2%</f>
        <v>31012.06894</v>
      </c>
      <c r="M22" s="394">
        <f>M21*30.2%</f>
        <v>75334.47984000001</v>
      </c>
      <c r="N22" s="395"/>
      <c r="O22" s="395"/>
      <c r="P22" s="395"/>
      <c r="Q22" s="395"/>
      <c r="R22" s="388"/>
      <c r="S22" s="388"/>
      <c r="W22" s="366"/>
    </row>
    <row r="23" spans="1:23" s="365" customFormat="1" ht="15">
      <c r="A23" s="396"/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7"/>
      <c r="M23" s="395"/>
      <c r="N23" s="395"/>
      <c r="O23" s="395"/>
      <c r="P23" s="395"/>
      <c r="Q23" s="395"/>
      <c r="R23" s="388"/>
      <c r="S23" s="388"/>
      <c r="W23" s="366"/>
    </row>
    <row r="24" spans="1:23" s="365" customFormat="1" ht="15.75">
      <c r="A24" s="208" t="s">
        <v>864</v>
      </c>
      <c r="B24" s="396"/>
      <c r="C24" s="396"/>
      <c r="D24" s="398"/>
      <c r="E24" s="396"/>
      <c r="F24" s="396"/>
      <c r="G24" s="396"/>
      <c r="H24" s="396"/>
      <c r="I24" s="396"/>
      <c r="J24" s="396"/>
      <c r="K24" s="396"/>
      <c r="L24" s="397"/>
      <c r="M24" s="395"/>
      <c r="N24" s="395"/>
      <c r="O24" s="395"/>
      <c r="P24" s="395"/>
      <c r="Q24" s="395"/>
      <c r="R24" s="388"/>
      <c r="S24" s="388"/>
      <c r="W24" s="366"/>
    </row>
    <row r="25" spans="1:23" s="365" customFormat="1" ht="79.5" customHeight="1">
      <c r="A25" s="1162" t="s">
        <v>233</v>
      </c>
      <c r="B25" s="1163"/>
      <c r="C25" s="370" t="s">
        <v>254</v>
      </c>
      <c r="D25" s="371" t="s">
        <v>235</v>
      </c>
      <c r="E25" s="371" t="s">
        <v>542</v>
      </c>
      <c r="F25" s="372" t="s">
        <v>543</v>
      </c>
      <c r="G25" s="371" t="s">
        <v>544</v>
      </c>
      <c r="H25" s="371" t="s">
        <v>545</v>
      </c>
      <c r="I25" s="371" t="s">
        <v>237</v>
      </c>
      <c r="J25" s="371" t="s">
        <v>533</v>
      </c>
      <c r="K25" s="370" t="s">
        <v>239</v>
      </c>
      <c r="L25" s="370" t="s">
        <v>256</v>
      </c>
      <c r="M25" s="370" t="s">
        <v>546</v>
      </c>
      <c r="N25" s="750"/>
      <c r="O25" s="400"/>
      <c r="P25" s="399"/>
      <c r="Q25" s="216"/>
      <c r="R25" s="367"/>
      <c r="S25" s="367"/>
      <c r="T25" s="367"/>
      <c r="U25" s="367"/>
      <c r="W25" s="366"/>
    </row>
    <row r="26" spans="1:23" s="365" customFormat="1" ht="15">
      <c r="A26" s="373" t="s">
        <v>535</v>
      </c>
      <c r="B26" s="374"/>
      <c r="C26" s="375">
        <v>1</v>
      </c>
      <c r="D26" s="376">
        <f>5456+469</f>
        <v>5925</v>
      </c>
      <c r="E26" s="377">
        <f>D26*70%</f>
        <v>4147.5</v>
      </c>
      <c r="F26" s="377">
        <f>D26*10%</f>
        <v>592.5</v>
      </c>
      <c r="G26" s="377">
        <f>D26*240%</f>
        <v>14220</v>
      </c>
      <c r="H26" s="377">
        <f>D26*25%</f>
        <v>1481.25</v>
      </c>
      <c r="I26" s="378">
        <f>D26+E26+G26+H26+F26</f>
        <v>26366.25</v>
      </c>
      <c r="J26" s="379">
        <f>I26*60%</f>
        <v>15819.75</v>
      </c>
      <c r="K26" s="380">
        <f>I26*80%</f>
        <v>21093</v>
      </c>
      <c r="L26" s="381">
        <f>I26+J26+K26</f>
        <v>63279</v>
      </c>
      <c r="M26" s="381">
        <f>L26*12</f>
        <v>759348</v>
      </c>
      <c r="N26" s="382"/>
      <c r="O26" s="383"/>
      <c r="P26" s="384"/>
      <c r="Q26" s="384"/>
      <c r="R26" s="385"/>
      <c r="S26" s="385"/>
      <c r="T26" s="385"/>
      <c r="U26" s="385"/>
      <c r="V26" s="368"/>
      <c r="W26" s="386"/>
    </row>
    <row r="27" spans="1:23" s="365" customFormat="1" ht="14.25" customHeight="1">
      <c r="A27" s="373" t="s">
        <v>513</v>
      </c>
      <c r="B27" s="374"/>
      <c r="C27" s="376">
        <v>1</v>
      </c>
      <c r="D27" s="376">
        <f>4448+383</f>
        <v>4831</v>
      </c>
      <c r="E27" s="378">
        <f>D27*50%</f>
        <v>2415.5</v>
      </c>
      <c r="F27" s="377">
        <f>D27*30%</f>
        <v>1449.3</v>
      </c>
      <c r="G27" s="378">
        <f>D27*240%</f>
        <v>11594.4</v>
      </c>
      <c r="H27" s="377">
        <f>D27*35%</f>
        <v>1690.85</v>
      </c>
      <c r="I27" s="378">
        <f>D27+E27+G27+H27+F27</f>
        <v>21981.05</v>
      </c>
      <c r="J27" s="379">
        <f>I27*60%</f>
        <v>13188.63</v>
      </c>
      <c r="K27" s="380">
        <f>I27*80%</f>
        <v>17584.84</v>
      </c>
      <c r="L27" s="387">
        <f>I27+J27+K27</f>
        <v>52754.520000000004</v>
      </c>
      <c r="M27" s="381">
        <f>L27*12</f>
        <v>633054.24</v>
      </c>
      <c r="N27" s="382"/>
      <c r="O27" s="383"/>
      <c r="P27" s="384"/>
      <c r="Q27" s="384"/>
      <c r="R27" s="388"/>
      <c r="S27" s="388"/>
      <c r="V27" s="367"/>
      <c r="W27" s="366"/>
    </row>
    <row r="28" spans="1:23" s="365" customFormat="1" ht="15">
      <c r="A28" s="373" t="s">
        <v>855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90">
        <f>(D26*3.5*2.4)</f>
        <v>49770</v>
      </c>
      <c r="M28" s="354">
        <f>L28</f>
        <v>49770</v>
      </c>
      <c r="N28" s="382"/>
      <c r="O28" s="383"/>
      <c r="P28" s="401"/>
      <c r="Q28" s="392"/>
      <c r="R28" s="364"/>
      <c r="S28" s="388"/>
      <c r="W28" s="366"/>
    </row>
    <row r="29" spans="1:23" s="365" customFormat="1" ht="15">
      <c r="A29" s="373" t="s">
        <v>856</v>
      </c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90">
        <f>(D27*3.5*2.4)</f>
        <v>40580.4</v>
      </c>
      <c r="M29" s="354">
        <f>L29</f>
        <v>40580.4</v>
      </c>
      <c r="N29" s="382"/>
      <c r="O29" s="383"/>
      <c r="P29" s="401"/>
      <c r="Q29" s="392"/>
      <c r="R29" s="364"/>
      <c r="S29" s="388"/>
      <c r="W29" s="366"/>
    </row>
    <row r="30" spans="1:23" s="365" customFormat="1" ht="17.25" customHeight="1">
      <c r="A30" s="1164" t="s">
        <v>814</v>
      </c>
      <c r="B30" s="1165"/>
      <c r="C30" s="1165"/>
      <c r="D30" s="1165"/>
      <c r="E30" s="1165"/>
      <c r="F30" s="1165"/>
      <c r="G30" s="1165"/>
      <c r="H30" s="1165"/>
      <c r="I30" s="1165"/>
      <c r="J30" s="1165"/>
      <c r="K30" s="1165"/>
      <c r="L30" s="1166"/>
      <c r="M30" s="378">
        <v>9420</v>
      </c>
      <c r="N30" s="382"/>
      <c r="O30" s="383"/>
      <c r="P30" s="401"/>
      <c r="Q30" s="392"/>
      <c r="R30" s="388"/>
      <c r="S30" s="388"/>
      <c r="W30" s="366"/>
    </row>
    <row r="31" spans="1:23" s="365" customFormat="1" ht="17.25" customHeight="1">
      <c r="A31" s="1165" t="s">
        <v>499</v>
      </c>
      <c r="B31" s="1165"/>
      <c r="C31" s="1165"/>
      <c r="D31" s="1165"/>
      <c r="E31" s="1165"/>
      <c r="F31" s="1165"/>
      <c r="G31" s="1165"/>
      <c r="H31" s="1165"/>
      <c r="I31" s="1165"/>
      <c r="J31" s="1165"/>
      <c r="K31" s="1165"/>
      <c r="L31" s="1166"/>
      <c r="M31" s="378">
        <f>ФОТ!BL62</f>
        <v>149217.264</v>
      </c>
      <c r="N31" s="382"/>
      <c r="O31" s="383"/>
      <c r="P31" s="401"/>
      <c r="Q31" s="392"/>
      <c r="R31" s="388"/>
      <c r="S31" s="388"/>
      <c r="W31" s="366"/>
    </row>
    <row r="32" spans="1:23" s="365" customFormat="1" ht="15" customHeight="1">
      <c r="A32" s="1167" t="s">
        <v>815</v>
      </c>
      <c r="B32" s="1168"/>
      <c r="C32" s="1168"/>
      <c r="D32" s="1168"/>
      <c r="E32" s="1168"/>
      <c r="F32" s="1168"/>
      <c r="G32" s="1168"/>
      <c r="H32" s="1168"/>
      <c r="I32" s="1168"/>
      <c r="J32" s="1168"/>
      <c r="K32" s="1168"/>
      <c r="L32" s="1169"/>
      <c r="M32" s="394">
        <f>M26+M27+M28+M29+M30+M31</f>
        <v>1641389.9039999999</v>
      </c>
      <c r="N32" s="395">
        <f>ФОТ!BL64</f>
        <v>1641389.9039999999</v>
      </c>
      <c r="O32" s="395">
        <f>M32-N32</f>
        <v>0</v>
      </c>
      <c r="P32" s="395"/>
      <c r="Q32" s="395"/>
      <c r="R32" s="388"/>
      <c r="S32" s="388"/>
      <c r="W32" s="366"/>
    </row>
    <row r="33" spans="1:23" s="365" customFormat="1" ht="15">
      <c r="A33" s="1167" t="s">
        <v>514</v>
      </c>
      <c r="B33" s="1168"/>
      <c r="C33" s="1168"/>
      <c r="D33" s="1168"/>
      <c r="E33" s="1168"/>
      <c r="F33" s="1168"/>
      <c r="G33" s="1168"/>
      <c r="H33" s="1168"/>
      <c r="I33" s="1168"/>
      <c r="J33" s="1168"/>
      <c r="K33" s="1168"/>
      <c r="L33" s="1169"/>
      <c r="M33" s="394">
        <f>M32*30.2%</f>
        <v>495699.75100799993</v>
      </c>
      <c r="N33" s="395"/>
      <c r="O33" s="395"/>
      <c r="P33" s="395"/>
      <c r="Q33" s="395"/>
      <c r="R33" s="388"/>
      <c r="S33" s="388"/>
      <c r="W33" s="366"/>
    </row>
    <row r="34" spans="1:23" s="365" customFormat="1" ht="15">
      <c r="A34" s="396"/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7"/>
      <c r="M34" s="395"/>
      <c r="N34" s="402"/>
      <c r="O34" s="395"/>
      <c r="P34" s="395"/>
      <c r="Q34" s="395"/>
      <c r="R34" s="388"/>
      <c r="S34" s="388"/>
      <c r="W34" s="366"/>
    </row>
    <row r="35" spans="1:23" s="365" customFormat="1" ht="15">
      <c r="A35" s="396"/>
      <c r="B35" s="396"/>
      <c r="C35" s="396"/>
      <c r="D35" s="396"/>
      <c r="E35" s="396"/>
      <c r="F35" s="396"/>
      <c r="G35" s="396"/>
      <c r="H35" s="396"/>
      <c r="I35" s="396"/>
      <c r="J35" s="396"/>
      <c r="K35" s="396"/>
      <c r="L35" s="397"/>
      <c r="M35" s="395"/>
      <c r="N35" s="402"/>
      <c r="O35" s="395"/>
      <c r="P35" s="395"/>
      <c r="Q35" s="395"/>
      <c r="R35" s="388"/>
      <c r="S35" s="388"/>
      <c r="W35" s="366"/>
    </row>
    <row r="36" spans="1:23" s="365" customFormat="1" ht="15">
      <c r="A36" s="396"/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7"/>
      <c r="M36" s="395"/>
      <c r="N36" s="395"/>
      <c r="O36" s="395"/>
      <c r="P36" s="395"/>
      <c r="Q36" s="395"/>
      <c r="R36" s="388"/>
      <c r="S36" s="388"/>
      <c r="W36" s="366"/>
    </row>
    <row r="37" spans="1:17" s="659" customFormat="1" ht="12.75" customHeight="1">
      <c r="A37" s="1170" t="s">
        <v>257</v>
      </c>
      <c r="B37" s="1170"/>
      <c r="C37" s="1170"/>
      <c r="D37" s="1170"/>
      <c r="E37" s="1170"/>
      <c r="F37" s="1170"/>
      <c r="G37" s="1170"/>
      <c r="H37" s="749"/>
      <c r="I37" s="749"/>
      <c r="J37" s="749"/>
      <c r="K37" s="749"/>
      <c r="L37" s="749"/>
      <c r="M37" s="749"/>
      <c r="N37" s="749"/>
      <c r="O37" s="749"/>
      <c r="P37" s="749"/>
      <c r="Q37" s="749"/>
    </row>
    <row r="38" spans="1:23" s="600" customFormat="1" ht="14.25" customHeight="1">
      <c r="A38" s="660" t="s">
        <v>867</v>
      </c>
      <c r="B38" s="661"/>
      <c r="C38" s="661"/>
      <c r="D38" s="661"/>
      <c r="E38" s="1153" t="s">
        <v>818</v>
      </c>
      <c r="F38" s="1153"/>
      <c r="G38" s="1153"/>
      <c r="H38" s="1153"/>
      <c r="I38" s="661"/>
      <c r="J38" s="661"/>
      <c r="K38" s="661"/>
      <c r="L38" s="661"/>
      <c r="M38" s="661"/>
      <c r="N38" s="661"/>
      <c r="O38" s="661"/>
      <c r="P38" s="207"/>
      <c r="Q38" s="207"/>
      <c r="R38" s="207"/>
      <c r="S38" s="207"/>
      <c r="T38" s="207"/>
      <c r="U38" s="207"/>
      <c r="V38" s="207"/>
      <c r="W38" s="207"/>
    </row>
    <row r="39" spans="1:14" s="669" customFormat="1" ht="60" customHeight="1">
      <c r="A39" s="1154" t="s">
        <v>233</v>
      </c>
      <c r="B39" s="1155"/>
      <c r="C39" s="712" t="s">
        <v>254</v>
      </c>
      <c r="D39" s="712" t="s">
        <v>258</v>
      </c>
      <c r="E39" s="713" t="s">
        <v>235</v>
      </c>
      <c r="F39" s="714" t="s">
        <v>848</v>
      </c>
      <c r="G39" s="739" t="s">
        <v>849</v>
      </c>
      <c r="H39" s="403" t="s">
        <v>259</v>
      </c>
      <c r="I39" s="739" t="s">
        <v>850</v>
      </c>
      <c r="J39" s="403" t="s">
        <v>255</v>
      </c>
      <c r="K39" s="662" t="s">
        <v>239</v>
      </c>
      <c r="L39" s="664" t="s">
        <v>819</v>
      </c>
      <c r="M39" s="664" t="s">
        <v>857</v>
      </c>
      <c r="N39" s="664" t="s">
        <v>733</v>
      </c>
    </row>
    <row r="40" spans="1:14" s="669" customFormat="1" ht="15">
      <c r="A40" s="1156" t="s">
        <v>820</v>
      </c>
      <c r="B40" s="1157"/>
      <c r="C40" s="731">
        <v>1</v>
      </c>
      <c r="D40" s="731">
        <v>1</v>
      </c>
      <c r="E40" s="731">
        <f>3016+259</f>
        <v>3275</v>
      </c>
      <c r="F40" s="404">
        <f>E40*17%</f>
        <v>556.75</v>
      </c>
      <c r="G40" s="404">
        <f>E40+F40+F49</f>
        <v>3831.75</v>
      </c>
      <c r="H40" s="404">
        <f>G40*25.4%</f>
        <v>973.2645</v>
      </c>
      <c r="I40" s="404">
        <f>G40+H40-F49</f>
        <v>4805.0145</v>
      </c>
      <c r="J40" s="666">
        <f>I40*60%</f>
        <v>2883.0087</v>
      </c>
      <c r="K40" s="378">
        <f>I40*80%</f>
        <v>3844.0116000000003</v>
      </c>
      <c r="L40" s="378">
        <f>I40+J40+K40</f>
        <v>11532.0348</v>
      </c>
      <c r="M40" s="378">
        <f>36670-L40</f>
        <v>25137.9652</v>
      </c>
      <c r="N40" s="740">
        <f>L40+M40</f>
        <v>36670</v>
      </c>
    </row>
    <row r="41" spans="1:14" s="669" customFormat="1" ht="15">
      <c r="A41" s="1158" t="s">
        <v>821</v>
      </c>
      <c r="B41" s="1159"/>
      <c r="C41" s="716"/>
      <c r="D41" s="716"/>
      <c r="E41" s="716"/>
      <c r="F41" s="717"/>
      <c r="G41" s="717"/>
      <c r="H41" s="717"/>
      <c r="I41" s="717"/>
      <c r="J41" s="741"/>
      <c r="K41" s="742"/>
      <c r="L41" s="742"/>
      <c r="M41" s="742">
        <f>M40</f>
        <v>25137.9652</v>
      </c>
      <c r="N41" s="742">
        <f>N40</f>
        <v>36670</v>
      </c>
    </row>
    <row r="42" spans="1:14" s="669" customFormat="1" ht="15" hidden="1">
      <c r="A42" s="1160" t="s">
        <v>822</v>
      </c>
      <c r="B42" s="1161"/>
      <c r="C42" s="718"/>
      <c r="D42" s="718"/>
      <c r="E42" s="718"/>
      <c r="F42" s="719"/>
      <c r="G42" s="720"/>
      <c r="H42" s="719"/>
      <c r="I42" s="719"/>
      <c r="J42" s="721"/>
      <c r="K42" s="722"/>
      <c r="L42" s="722"/>
      <c r="M42" s="722"/>
      <c r="N42" s="722"/>
    </row>
    <row r="43" spans="1:14" s="669" customFormat="1" ht="15" hidden="1">
      <c r="A43" s="1160" t="s">
        <v>823</v>
      </c>
      <c r="B43" s="1161"/>
      <c r="C43" s="718"/>
      <c r="D43" s="718"/>
      <c r="E43" s="718"/>
      <c r="F43" s="719"/>
      <c r="G43" s="720"/>
      <c r="H43" s="719"/>
      <c r="I43" s="719"/>
      <c r="J43" s="719"/>
      <c r="K43" s="723"/>
      <c r="L43" s="723"/>
      <c r="M43" s="723"/>
      <c r="N43" s="723"/>
    </row>
    <row r="44" spans="1:14" s="669" customFormat="1" ht="15">
      <c r="A44" s="724"/>
      <c r="B44" s="724"/>
      <c r="C44" s="725"/>
      <c r="D44" s="725"/>
      <c r="E44" s="725"/>
      <c r="F44" s="726"/>
      <c r="G44" s="726"/>
      <c r="H44" s="727"/>
      <c r="I44" s="727"/>
      <c r="J44" s="727"/>
      <c r="K44" s="727"/>
      <c r="L44" s="728"/>
      <c r="M44" s="728"/>
      <c r="N44" s="728"/>
    </row>
    <row r="45" spans="1:14" s="669" customFormat="1" ht="15.75" customHeight="1">
      <c r="A45" s="1153" t="s">
        <v>824</v>
      </c>
      <c r="B45" s="1153"/>
      <c r="C45" s="1153"/>
      <c r="D45" s="1153"/>
      <c r="E45" s="1153"/>
      <c r="F45" s="1153"/>
      <c r="G45" s="1153"/>
      <c r="H45" s="1153"/>
      <c r="I45" s="1153"/>
      <c r="J45" s="1153"/>
      <c r="K45" s="1153"/>
      <c r="L45" s="1153"/>
      <c r="M45" s="1153"/>
      <c r="N45" s="743"/>
    </row>
    <row r="46" spans="1:14" s="669" customFormat="1" ht="60">
      <c r="A46" s="1154" t="s">
        <v>233</v>
      </c>
      <c r="B46" s="1155"/>
      <c r="C46" s="712" t="s">
        <v>254</v>
      </c>
      <c r="D46" s="712" t="s">
        <v>258</v>
      </c>
      <c r="E46" s="713" t="s">
        <v>235</v>
      </c>
      <c r="F46" s="714" t="s">
        <v>744</v>
      </c>
      <c r="G46" s="714" t="s">
        <v>825</v>
      </c>
      <c r="H46" s="714" t="s">
        <v>826</v>
      </c>
      <c r="I46" s="714" t="s">
        <v>827</v>
      </c>
      <c r="J46" s="729" t="s">
        <v>828</v>
      </c>
      <c r="K46" s="729" t="s">
        <v>829</v>
      </c>
      <c r="L46" s="663" t="s">
        <v>830</v>
      </c>
      <c r="M46" s="665" t="s">
        <v>868</v>
      </c>
      <c r="N46" s="744"/>
    </row>
    <row r="47" spans="1:14" s="669" customFormat="1" ht="15">
      <c r="A47" s="1156" t="s">
        <v>820</v>
      </c>
      <c r="B47" s="1157"/>
      <c r="C47" s="715">
        <v>1</v>
      </c>
      <c r="D47" s="715">
        <v>1</v>
      </c>
      <c r="E47" s="715">
        <f>E40</f>
        <v>3275</v>
      </c>
      <c r="F47" s="666">
        <f>E47*12%</f>
        <v>393</v>
      </c>
      <c r="G47" s="666"/>
      <c r="H47" s="404">
        <f>F47</f>
        <v>393</v>
      </c>
      <c r="I47" s="404">
        <f>H47*60%</f>
        <v>235.79999999999998</v>
      </c>
      <c r="J47" s="666">
        <f>H47*80%</f>
        <v>314.40000000000003</v>
      </c>
      <c r="K47" s="666">
        <f>H47+I47+J47</f>
        <v>943.2</v>
      </c>
      <c r="L47" s="667">
        <f>N40+K47</f>
        <v>37613.2</v>
      </c>
      <c r="M47" s="666">
        <f>L47*12</f>
        <v>451358.39999999997</v>
      </c>
      <c r="N47" s="745"/>
    </row>
    <row r="48" spans="1:14" s="669" customFormat="1" ht="15">
      <c r="A48" s="748" t="s">
        <v>831</v>
      </c>
      <c r="B48" s="730"/>
      <c r="C48" s="731"/>
      <c r="D48" s="731"/>
      <c r="E48" s="731"/>
      <c r="F48" s="666"/>
      <c r="G48" s="666"/>
      <c r="H48" s="404"/>
      <c r="I48" s="404"/>
      <c r="J48" s="666"/>
      <c r="K48" s="666"/>
      <c r="L48" s="667"/>
      <c r="M48" s="666">
        <f>(L47/29.3*52)</f>
        <v>66753.80204778156</v>
      </c>
      <c r="N48" s="745"/>
    </row>
    <row r="49" spans="1:14" s="669" customFormat="1" ht="15">
      <c r="A49" s="1158" t="s">
        <v>821</v>
      </c>
      <c r="B49" s="1159"/>
      <c r="C49" s="716"/>
      <c r="D49" s="716"/>
      <c r="E49" s="716"/>
      <c r="F49" s="668"/>
      <c r="G49" s="668"/>
      <c r="H49" s="668"/>
      <c r="I49" s="668"/>
      <c r="J49" s="668"/>
      <c r="K49" s="668"/>
      <c r="L49" s="668"/>
      <c r="M49" s="668">
        <f>M47+M48</f>
        <v>518112.20204778155</v>
      </c>
      <c r="N49" s="746"/>
    </row>
    <row r="50" spans="1:14" s="669" customFormat="1" ht="15">
      <c r="A50" s="1160" t="s">
        <v>822</v>
      </c>
      <c r="B50" s="1161"/>
      <c r="C50" s="718"/>
      <c r="D50" s="718"/>
      <c r="E50" s="718"/>
      <c r="F50" s="720"/>
      <c r="G50" s="720"/>
      <c r="H50" s="720"/>
      <c r="I50" s="720"/>
      <c r="J50" s="720"/>
      <c r="K50" s="722"/>
      <c r="L50" s="667"/>
      <c r="M50" s="666">
        <f>M49</f>
        <v>518112.20204778155</v>
      </c>
      <c r="N50" s="745"/>
    </row>
    <row r="51" spans="1:14" s="669" customFormat="1" ht="15">
      <c r="A51" s="1160" t="s">
        <v>823</v>
      </c>
      <c r="B51" s="1161"/>
      <c r="C51" s="718"/>
      <c r="D51" s="718"/>
      <c r="E51" s="718"/>
      <c r="F51" s="720"/>
      <c r="G51" s="720"/>
      <c r="H51" s="720"/>
      <c r="I51" s="720"/>
      <c r="J51" s="720"/>
      <c r="K51" s="720"/>
      <c r="L51" s="721"/>
      <c r="M51" s="666">
        <f>M50*30.2%</f>
        <v>156469.88501843</v>
      </c>
      <c r="N51" s="745"/>
    </row>
    <row r="52" spans="1:26" s="365" customFormat="1" ht="15">
      <c r="A52" s="405"/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353"/>
      <c r="T52" s="353"/>
      <c r="U52" s="353"/>
      <c r="V52" s="353"/>
      <c r="W52" s="353"/>
      <c r="X52" s="353"/>
      <c r="Y52" s="353"/>
      <c r="Z52" s="353"/>
    </row>
    <row r="53" spans="1:26" s="365" customFormat="1" ht="15">
      <c r="A53" s="405"/>
      <c r="B53" s="405"/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353"/>
      <c r="T53" s="353"/>
      <c r="U53" s="353"/>
      <c r="V53" s="353"/>
      <c r="W53" s="353"/>
      <c r="X53" s="353"/>
      <c r="Y53" s="353"/>
      <c r="Z53" s="353"/>
    </row>
    <row r="54" spans="1:23" s="365" customFormat="1" ht="20.25" customHeight="1">
      <c r="A54" s="407" t="s">
        <v>734</v>
      </c>
      <c r="B54" s="407"/>
      <c r="C54" s="407"/>
      <c r="D54" s="408"/>
      <c r="E54" s="388"/>
      <c r="F54" s="388"/>
      <c r="G54" s="388"/>
      <c r="H54" s="388"/>
      <c r="I54" s="670">
        <f>M32+M50-0.11</f>
        <v>2159501.9960477813</v>
      </c>
      <c r="J54" s="409"/>
      <c r="K54" s="410"/>
      <c r="L54" s="411"/>
      <c r="N54" s="406"/>
      <c r="O54" s="406"/>
      <c r="P54" s="406"/>
      <c r="W54" s="366"/>
    </row>
    <row r="55" spans="1:23" s="365" customFormat="1" ht="20.25" customHeight="1">
      <c r="A55" s="407" t="s">
        <v>547</v>
      </c>
      <c r="B55" s="407"/>
      <c r="C55" s="407"/>
      <c r="D55" s="408"/>
      <c r="E55" s="388"/>
      <c r="F55" s="388"/>
      <c r="G55" s="388"/>
      <c r="H55" s="388"/>
      <c r="I55" s="670">
        <f>I54*30.2%+0.4</f>
        <v>652170.00280643</v>
      </c>
      <c r="J55" s="409"/>
      <c r="K55" s="410"/>
      <c r="L55" s="355"/>
      <c r="N55" s="406"/>
      <c r="O55" s="406"/>
      <c r="W55" s="366"/>
    </row>
    <row r="56" spans="7:8" ht="15">
      <c r="G56" s="365"/>
      <c r="H56" s="365"/>
    </row>
    <row r="57" spans="1:9" s="669" customFormat="1" ht="15.75" customHeight="1" hidden="1">
      <c r="A57" s="671"/>
      <c r="B57" s="671"/>
      <c r="C57" s="1148"/>
      <c r="D57" s="1148"/>
      <c r="E57" s="1149"/>
      <c r="F57" s="1150">
        <v>211</v>
      </c>
      <c r="G57" s="1151"/>
      <c r="H57" s="1150">
        <v>213</v>
      </c>
      <c r="I57" s="1151"/>
    </row>
    <row r="58" spans="1:9" s="669" customFormat="1" ht="15.75" customHeight="1" hidden="1">
      <c r="A58" s="671"/>
      <c r="B58" s="671"/>
      <c r="C58" s="1145" t="s">
        <v>745</v>
      </c>
      <c r="D58" s="1145"/>
      <c r="E58" s="1145"/>
      <c r="F58" s="1152">
        <v>1633406.67</v>
      </c>
      <c r="G58" s="1152"/>
      <c r="H58" s="1146">
        <v>495139.18</v>
      </c>
      <c r="I58" s="1147"/>
    </row>
    <row r="59" spans="1:9" s="669" customFormat="1" ht="15.75" customHeight="1" hidden="1">
      <c r="A59" s="671"/>
      <c r="B59" s="671"/>
      <c r="C59" s="1145" t="s">
        <v>252</v>
      </c>
      <c r="D59" s="1145"/>
      <c r="E59" s="1145"/>
      <c r="F59" s="1146">
        <f>F58-I54</f>
        <v>-526095.3260477814</v>
      </c>
      <c r="G59" s="1147"/>
      <c r="H59" s="1146">
        <f>H58-I55</f>
        <v>-157030.82280643</v>
      </c>
      <c r="I59" s="1147"/>
    </row>
    <row r="61" spans="1:9" s="344" customFormat="1" ht="15.75">
      <c r="A61" s="413" t="s">
        <v>608</v>
      </c>
      <c r="B61" s="414"/>
      <c r="C61" s="414"/>
      <c r="D61" s="414"/>
      <c r="E61" s="414"/>
      <c r="F61" s="415"/>
      <c r="G61" s="415"/>
      <c r="H61" s="415"/>
      <c r="I61" s="414"/>
    </row>
    <row r="62" spans="1:7" s="344" customFormat="1" ht="15.75" hidden="1">
      <c r="A62" s="416" t="s">
        <v>548</v>
      </c>
      <c r="B62" s="416"/>
      <c r="C62" s="416"/>
      <c r="D62" s="416"/>
      <c r="E62" s="416"/>
      <c r="F62" s="416"/>
      <c r="G62" s="417"/>
    </row>
    <row r="63" spans="1:7" s="344" customFormat="1" ht="15.75" hidden="1">
      <c r="A63" s="416"/>
      <c r="B63" s="416"/>
      <c r="C63" s="416"/>
      <c r="D63" s="416"/>
      <c r="E63" s="416"/>
      <c r="F63" s="416"/>
      <c r="G63" s="417"/>
    </row>
    <row r="64" spans="1:6" s="344" customFormat="1" ht="15.75" hidden="1">
      <c r="A64" s="414" t="s">
        <v>549</v>
      </c>
      <c r="B64" s="414"/>
      <c r="C64" s="414"/>
      <c r="D64" s="414"/>
      <c r="E64" s="414"/>
      <c r="F64" s="414"/>
    </row>
  </sheetData>
  <sheetProtection/>
  <mergeCells count="33">
    <mergeCell ref="A22:K22"/>
    <mergeCell ref="A5:B5"/>
    <mergeCell ref="A11:K11"/>
    <mergeCell ref="A12:K12"/>
    <mergeCell ref="A15:B15"/>
    <mergeCell ref="A21:K21"/>
    <mergeCell ref="A25:B25"/>
    <mergeCell ref="A30:L30"/>
    <mergeCell ref="A31:L31"/>
    <mergeCell ref="A32:L32"/>
    <mergeCell ref="A33:L33"/>
    <mergeCell ref="A37:G37"/>
    <mergeCell ref="E38:H38"/>
    <mergeCell ref="A39:B39"/>
    <mergeCell ref="A40:B40"/>
    <mergeCell ref="A41:B41"/>
    <mergeCell ref="A42:B42"/>
    <mergeCell ref="A43:B43"/>
    <mergeCell ref="A45:M45"/>
    <mergeCell ref="A46:B46"/>
    <mergeCell ref="A47:B47"/>
    <mergeCell ref="A49:B49"/>
    <mergeCell ref="A50:B50"/>
    <mergeCell ref="A51:B51"/>
    <mergeCell ref="C59:E59"/>
    <mergeCell ref="F59:G59"/>
    <mergeCell ref="H59:I59"/>
    <mergeCell ref="C57:E57"/>
    <mergeCell ref="F57:G57"/>
    <mergeCell ref="H57:I57"/>
    <mergeCell ref="C58:E58"/>
    <mergeCell ref="F58:G58"/>
    <mergeCell ref="H58:I58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L72"/>
  <sheetViews>
    <sheetView zoomScalePageLayoutView="0" workbookViewId="0" topLeftCell="AR44">
      <selection activeCell="BL61" sqref="BL61"/>
    </sheetView>
  </sheetViews>
  <sheetFormatPr defaultColWidth="9.140625" defaultRowHeight="12.75"/>
  <cols>
    <col min="1" max="1" width="11.7109375" style="425" customWidth="1"/>
    <col min="2" max="2" width="6.8515625" style="425" customWidth="1"/>
    <col min="3" max="3" width="7.7109375" style="425" customWidth="1"/>
    <col min="4" max="4" width="10.7109375" style="425" customWidth="1"/>
    <col min="5" max="5" width="9.57421875" style="550" customWidth="1"/>
    <col min="6" max="6" width="11.57421875" style="425" customWidth="1"/>
    <col min="7" max="7" width="5.28125" style="425" customWidth="1"/>
    <col min="8" max="8" width="4.8515625" style="425" customWidth="1"/>
    <col min="9" max="9" width="7.8515625" style="425" customWidth="1"/>
    <col min="10" max="10" width="11.140625" style="425" customWidth="1"/>
    <col min="11" max="11" width="13.28125" style="425" hidden="1" customWidth="1"/>
    <col min="12" max="12" width="8.7109375" style="425" customWidth="1"/>
    <col min="13" max="13" width="6.28125" style="0" customWidth="1"/>
    <col min="14" max="14" width="6.57421875" style="0" customWidth="1"/>
    <col min="16" max="16" width="12.57421875" style="0" customWidth="1"/>
    <col min="17" max="17" width="12.421875" style="0" customWidth="1"/>
    <col min="18" max="18" width="8.7109375" style="425" customWidth="1"/>
    <col min="19" max="19" width="6.28125" style="0" customWidth="1"/>
    <col min="20" max="20" width="6.57421875" style="0" customWidth="1"/>
    <col min="22" max="22" width="12.57421875" style="0" customWidth="1"/>
    <col min="28" max="28" width="14.00390625" style="0" customWidth="1"/>
    <col min="34" max="34" width="14.00390625" style="0" customWidth="1"/>
    <col min="40" max="40" width="14.00390625" style="0" customWidth="1"/>
    <col min="46" max="46" width="14.00390625" style="0" customWidth="1"/>
    <col min="52" max="52" width="14.00390625" style="0" customWidth="1"/>
    <col min="58" max="58" width="14.00390625" style="0" customWidth="1"/>
    <col min="64" max="64" width="14.00390625" style="0" customWidth="1"/>
  </cols>
  <sheetData>
    <row r="1" spans="1:6" ht="15.75">
      <c r="A1" s="1176" t="s">
        <v>555</v>
      </c>
      <c r="B1" s="1176"/>
      <c r="C1" s="1176"/>
      <c r="D1" s="1176"/>
      <c r="E1" s="1176"/>
      <c r="F1" s="424"/>
    </row>
    <row r="2" spans="1:6" ht="15.75">
      <c r="A2" s="1176" t="s">
        <v>604</v>
      </c>
      <c r="B2" s="1176"/>
      <c r="C2" s="1176"/>
      <c r="D2" s="1176"/>
      <c r="E2" s="1176"/>
      <c r="F2" s="426"/>
    </row>
    <row r="3" spans="1:7" ht="63" hidden="1">
      <c r="A3" s="427"/>
      <c r="B3" s="428"/>
      <c r="C3" s="428" t="s">
        <v>556</v>
      </c>
      <c r="D3" s="428" t="s">
        <v>557</v>
      </c>
      <c r="E3" s="428"/>
      <c r="F3" s="426"/>
      <c r="G3" s="429"/>
    </row>
    <row r="4" spans="1:11" ht="15.75" hidden="1">
      <c r="A4" s="1177" t="s">
        <v>558</v>
      </c>
      <c r="B4" s="430" t="s">
        <v>559</v>
      </c>
      <c r="C4" s="430" t="s">
        <v>560</v>
      </c>
      <c r="D4" s="430" t="s">
        <v>560</v>
      </c>
      <c r="E4" s="426"/>
      <c r="F4" s="426"/>
      <c r="G4" s="426"/>
      <c r="H4" s="424"/>
      <c r="I4" s="424"/>
      <c r="J4" s="424"/>
      <c r="K4" s="424"/>
    </row>
    <row r="5" spans="1:11" ht="15.75" hidden="1">
      <c r="A5" s="1178"/>
      <c r="B5" s="431" t="s">
        <v>561</v>
      </c>
      <c r="C5" s="431" t="s">
        <v>562</v>
      </c>
      <c r="D5" s="431" t="s">
        <v>562</v>
      </c>
      <c r="E5" s="426"/>
      <c r="F5" s="426"/>
      <c r="G5" s="426"/>
      <c r="H5" s="424"/>
      <c r="I5" s="424"/>
      <c r="J5" s="424"/>
      <c r="K5" s="424"/>
    </row>
    <row r="6" spans="1:11" ht="15.75" hidden="1">
      <c r="A6" s="431" t="s">
        <v>563</v>
      </c>
      <c r="B6" s="432">
        <v>9804</v>
      </c>
      <c r="C6" s="432">
        <v>11355</v>
      </c>
      <c r="D6" s="432">
        <v>13626</v>
      </c>
      <c r="E6" s="426"/>
      <c r="F6" s="426"/>
      <c r="G6" s="426"/>
      <c r="H6" s="424"/>
      <c r="I6" s="424"/>
      <c r="J6" s="424"/>
      <c r="K6" s="424"/>
    </row>
    <row r="7" spans="1:11" ht="15.75" hidden="1">
      <c r="A7" s="433"/>
      <c r="B7" s="434"/>
      <c r="C7" s="434"/>
      <c r="D7" s="423"/>
      <c r="E7" s="426"/>
      <c r="F7" s="426"/>
      <c r="G7" s="426"/>
      <c r="H7" s="424"/>
      <c r="I7" s="424"/>
      <c r="J7" s="424"/>
      <c r="K7" s="424"/>
    </row>
    <row r="8" spans="1:11" ht="15.75" customHeight="1" hidden="1">
      <c r="A8" s="435" t="s">
        <v>564</v>
      </c>
      <c r="B8" s="1179" t="s">
        <v>565</v>
      </c>
      <c r="C8" s="1179"/>
      <c r="D8" s="1179"/>
      <c r="E8" s="1179"/>
      <c r="F8" s="1179"/>
      <c r="G8" s="1179"/>
      <c r="H8" s="1179"/>
      <c r="I8" s="1179"/>
      <c r="J8" s="1179"/>
      <c r="K8" s="1179"/>
    </row>
    <row r="9" spans="1:11" ht="15.75" customHeight="1" hidden="1">
      <c r="A9" s="1180" t="s">
        <v>566</v>
      </c>
      <c r="B9" s="1180"/>
      <c r="C9" s="1180"/>
      <c r="D9" s="1180"/>
      <c r="E9" s="1180"/>
      <c r="F9" s="1180"/>
      <c r="G9" s="1180"/>
      <c r="H9" s="1180"/>
      <c r="I9" s="1180"/>
      <c r="J9" s="1180"/>
      <c r="K9" s="1180"/>
    </row>
    <row r="10" spans="1:11" ht="15.75" hidden="1">
      <c r="A10" s="1181" t="s">
        <v>567</v>
      </c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</row>
    <row r="11" spans="1:11" ht="15.75" hidden="1">
      <c r="A11" s="433"/>
      <c r="B11" s="434"/>
      <c r="C11" s="434"/>
      <c r="D11" s="423"/>
      <c r="E11" s="426"/>
      <c r="F11" s="426"/>
      <c r="G11" s="426"/>
      <c r="H11" s="424"/>
      <c r="I11" s="424"/>
      <c r="J11" s="424"/>
      <c r="K11" s="424"/>
    </row>
    <row r="12" spans="1:10" ht="94.5" hidden="1">
      <c r="A12" s="436" t="s">
        <v>233</v>
      </c>
      <c r="B12" s="437" t="s">
        <v>234</v>
      </c>
      <c r="C12" s="438" t="s">
        <v>235</v>
      </c>
      <c r="D12" s="438" t="s">
        <v>236</v>
      </c>
      <c r="E12" s="439" t="s">
        <v>237</v>
      </c>
      <c r="F12" s="439" t="s">
        <v>238</v>
      </c>
      <c r="G12" s="439" t="s">
        <v>239</v>
      </c>
      <c r="H12" s="439" t="s">
        <v>240</v>
      </c>
      <c r="I12" s="440" t="s">
        <v>247</v>
      </c>
      <c r="J12" s="441" t="s">
        <v>568</v>
      </c>
    </row>
    <row r="13" spans="1:11" ht="15.75" hidden="1">
      <c r="A13" s="657" t="s">
        <v>569</v>
      </c>
      <c r="B13" s="442">
        <v>1</v>
      </c>
      <c r="C13" s="443">
        <v>9804</v>
      </c>
      <c r="D13" s="443">
        <f>C13*100%</f>
        <v>9804</v>
      </c>
      <c r="E13" s="444">
        <f>C13+D13</f>
        <v>19608</v>
      </c>
      <c r="F13" s="444">
        <f>E13*60%</f>
        <v>11764.8</v>
      </c>
      <c r="G13" s="445">
        <f>E13*80%</f>
        <v>15686.400000000001</v>
      </c>
      <c r="H13" s="445">
        <f>E13+F13+G13</f>
        <v>47059.2</v>
      </c>
      <c r="I13" s="446">
        <f>H13*12</f>
        <v>564710.3999999999</v>
      </c>
      <c r="J13" s="447"/>
      <c r="K13" s="424"/>
    </row>
    <row r="14" spans="1:11" ht="15.75" hidden="1">
      <c r="A14" s="448"/>
      <c r="B14" s="449"/>
      <c r="C14" s="444"/>
      <c r="D14" s="444"/>
      <c r="E14" s="444"/>
      <c r="F14" s="444"/>
      <c r="G14" s="444"/>
      <c r="H14" s="445"/>
      <c r="I14" s="445"/>
      <c r="J14" s="447"/>
      <c r="K14" s="424"/>
    </row>
    <row r="15" spans="1:11" ht="15.75" hidden="1">
      <c r="A15" s="1171" t="s">
        <v>248</v>
      </c>
      <c r="B15" s="1172"/>
      <c r="C15" s="1172"/>
      <c r="D15" s="1172"/>
      <c r="E15" s="1172"/>
      <c r="F15" s="1172"/>
      <c r="G15" s="1173"/>
      <c r="H15" s="445">
        <f>H13</f>
        <v>47059.2</v>
      </c>
      <c r="I15" s="445">
        <f>I13</f>
        <v>564710.3999999999</v>
      </c>
      <c r="J15" s="447"/>
      <c r="K15" s="424"/>
    </row>
    <row r="16" spans="1:11" ht="15.75" hidden="1">
      <c r="A16" s="1174" t="s">
        <v>570</v>
      </c>
      <c r="B16" s="1175"/>
      <c r="C16" s="1175"/>
      <c r="D16" s="1175"/>
      <c r="E16" s="1175"/>
      <c r="F16" s="1175"/>
      <c r="G16" s="1175"/>
      <c r="H16" s="1175"/>
      <c r="I16" s="450">
        <f>I13</f>
        <v>564710.3999999999</v>
      </c>
      <c r="J16" s="447"/>
      <c r="K16" s="424"/>
    </row>
    <row r="17" spans="1:11" ht="15.75" hidden="1">
      <c r="A17" s="1174" t="s">
        <v>571</v>
      </c>
      <c r="B17" s="1175"/>
      <c r="C17" s="1175"/>
      <c r="D17" s="1175"/>
      <c r="E17" s="1175"/>
      <c r="F17" s="1175"/>
      <c r="G17" s="1175"/>
      <c r="H17" s="1175"/>
      <c r="I17" s="450">
        <f>I16*30.2%</f>
        <v>170542.54079999996</v>
      </c>
      <c r="J17" s="451">
        <f>I16+I17</f>
        <v>735252.9407999999</v>
      </c>
      <c r="K17" s="452"/>
    </row>
    <row r="18" spans="1:11" ht="15.75" hidden="1">
      <c r="A18" s="453"/>
      <c r="B18" s="454">
        <v>1</v>
      </c>
      <c r="C18" s="455">
        <v>11355</v>
      </c>
      <c r="D18" s="455">
        <f>C18*100%</f>
        <v>11355</v>
      </c>
      <c r="E18" s="456">
        <f>C18+D18</f>
        <v>22710</v>
      </c>
      <c r="F18" s="456">
        <f>E18*60%</f>
        <v>13626</v>
      </c>
      <c r="G18" s="457">
        <f>E18*80%</f>
        <v>18168</v>
      </c>
      <c r="H18" s="457">
        <f>E18+F18+G18</f>
        <v>54504</v>
      </c>
      <c r="I18" s="458">
        <f>H18*12</f>
        <v>654048</v>
      </c>
      <c r="J18" s="459"/>
      <c r="K18" s="424"/>
    </row>
    <row r="19" spans="1:11" ht="15.75" hidden="1">
      <c r="A19" s="1184" t="s">
        <v>572</v>
      </c>
      <c r="B19" s="1185"/>
      <c r="C19" s="1185"/>
      <c r="D19" s="1185"/>
      <c r="E19" s="1185"/>
      <c r="F19" s="1185"/>
      <c r="G19" s="1185"/>
      <c r="H19" s="1185"/>
      <c r="I19" s="460">
        <f>I18</f>
        <v>654048</v>
      </c>
      <c r="J19" s="459"/>
      <c r="K19" s="424"/>
    </row>
    <row r="20" spans="1:10" ht="15.75" hidden="1">
      <c r="A20" s="1184" t="s">
        <v>573</v>
      </c>
      <c r="B20" s="1185"/>
      <c r="C20" s="1185"/>
      <c r="D20" s="1185"/>
      <c r="E20" s="1185"/>
      <c r="F20" s="1185"/>
      <c r="G20" s="1185"/>
      <c r="H20" s="1185"/>
      <c r="I20" s="460">
        <f>I19*30.2%</f>
        <v>197522.49599999998</v>
      </c>
      <c r="J20" s="461">
        <f>I19+I20</f>
        <v>851570.496</v>
      </c>
    </row>
    <row r="21" spans="1:11" ht="15.75" hidden="1">
      <c r="A21" s="462"/>
      <c r="B21" s="462"/>
      <c r="C21" s="462"/>
      <c r="D21" s="462"/>
      <c r="E21" s="463"/>
      <c r="F21" s="463"/>
      <c r="G21" s="463"/>
      <c r="H21" s="464" t="s">
        <v>574</v>
      </c>
      <c r="I21" s="465"/>
      <c r="J21" s="466">
        <f>J20-J17</f>
        <v>116317.55520000018</v>
      </c>
      <c r="K21" s="424"/>
    </row>
    <row r="22" spans="1:11" ht="15.75" customHeight="1" hidden="1">
      <c r="A22" s="462"/>
      <c r="B22" s="462"/>
      <c r="C22" s="462"/>
      <c r="D22" s="462"/>
      <c r="E22" s="463"/>
      <c r="F22" s="463"/>
      <c r="G22" s="463"/>
      <c r="H22" s="464"/>
      <c r="I22" s="465">
        <v>211</v>
      </c>
      <c r="J22" s="467">
        <f>I19-I16</f>
        <v>89337.6000000001</v>
      </c>
      <c r="K22" s="424"/>
    </row>
    <row r="23" spans="1:11" ht="15.75" hidden="1">
      <c r="A23" s="462"/>
      <c r="B23" s="462"/>
      <c r="C23" s="462"/>
      <c r="D23" s="462"/>
      <c r="E23" s="463"/>
      <c r="F23" s="463"/>
      <c r="G23" s="463"/>
      <c r="H23" s="464"/>
      <c r="I23" s="465">
        <v>213</v>
      </c>
      <c r="J23" s="467">
        <f>I20-I17</f>
        <v>26979.955200000026</v>
      </c>
      <c r="K23" s="424"/>
    </row>
    <row r="24" spans="1:11" ht="15.75" hidden="1">
      <c r="A24" s="423" t="s">
        <v>575</v>
      </c>
      <c r="B24" s="423"/>
      <c r="C24" s="423"/>
      <c r="D24" s="423"/>
      <c r="E24" s="426"/>
      <c r="F24" s="426"/>
      <c r="G24" s="426"/>
      <c r="H24" s="468"/>
      <c r="J24" s="469"/>
      <c r="K24" s="424"/>
    </row>
    <row r="25" spans="1:11" ht="15.75" hidden="1">
      <c r="A25" s="423"/>
      <c r="B25" s="423"/>
      <c r="C25" s="423"/>
      <c r="D25" s="423"/>
      <c r="E25" s="426"/>
      <c r="F25" s="426"/>
      <c r="G25" s="426"/>
      <c r="H25" s="468"/>
      <c r="J25" s="469"/>
      <c r="K25" s="424"/>
    </row>
    <row r="26" spans="1:10" ht="15.75" customHeight="1" hidden="1">
      <c r="A26" s="209" t="s">
        <v>233</v>
      </c>
      <c r="B26" s="210" t="s">
        <v>234</v>
      </c>
      <c r="C26" s="211" t="s">
        <v>235</v>
      </c>
      <c r="D26" s="211" t="s">
        <v>236</v>
      </c>
      <c r="E26" s="212" t="s">
        <v>237</v>
      </c>
      <c r="F26" s="212" t="s">
        <v>238</v>
      </c>
      <c r="G26" s="212" t="s">
        <v>239</v>
      </c>
      <c r="H26" s="212" t="s">
        <v>240</v>
      </c>
      <c r="I26" s="470" t="s">
        <v>247</v>
      </c>
      <c r="J26" s="471" t="s">
        <v>568</v>
      </c>
    </row>
    <row r="27" spans="1:11" ht="15.75" customHeight="1" hidden="1">
      <c r="A27" s="218" t="s">
        <v>569</v>
      </c>
      <c r="B27" s="219">
        <v>1</v>
      </c>
      <c r="C27" s="220">
        <v>11355</v>
      </c>
      <c r="D27" s="220">
        <f>C27*100%</f>
        <v>11355</v>
      </c>
      <c r="E27" s="221">
        <f>C27+D27</f>
        <v>22710</v>
      </c>
      <c r="F27" s="221">
        <f>E27*60%</f>
        <v>13626</v>
      </c>
      <c r="G27" s="222">
        <f>E27*80%</f>
        <v>18168</v>
      </c>
      <c r="H27" s="222">
        <f>E27+F27+G27</f>
        <v>54504</v>
      </c>
      <c r="I27" s="236">
        <f>H27*12</f>
        <v>654048</v>
      </c>
      <c r="J27" s="424"/>
      <c r="K27" s="424"/>
    </row>
    <row r="28" spans="1:11" ht="15.75" hidden="1">
      <c r="A28" s="228"/>
      <c r="B28" s="229"/>
      <c r="C28" s="221"/>
      <c r="D28" s="221"/>
      <c r="E28" s="221"/>
      <c r="F28" s="221"/>
      <c r="G28" s="221"/>
      <c r="H28" s="222"/>
      <c r="I28" s="222"/>
      <c r="J28" s="424"/>
      <c r="K28" s="424"/>
    </row>
    <row r="29" spans="1:11" ht="15.75" hidden="1">
      <c r="A29" s="1142" t="s">
        <v>248</v>
      </c>
      <c r="B29" s="1143"/>
      <c r="C29" s="1143"/>
      <c r="D29" s="1143"/>
      <c r="E29" s="1143"/>
      <c r="F29" s="1143"/>
      <c r="G29" s="1144"/>
      <c r="H29" s="222">
        <f>H27</f>
        <v>54504</v>
      </c>
      <c r="I29" s="222">
        <f>I27</f>
        <v>654048</v>
      </c>
      <c r="J29" s="424"/>
      <c r="K29" s="424"/>
    </row>
    <row r="30" spans="1:11" ht="15.75" hidden="1">
      <c r="A30" s="1137" t="s">
        <v>576</v>
      </c>
      <c r="B30" s="1138"/>
      <c r="C30" s="1138"/>
      <c r="D30" s="1138"/>
      <c r="E30" s="1138"/>
      <c r="F30" s="1138"/>
      <c r="G30" s="1138"/>
      <c r="H30" s="1138"/>
      <c r="I30" s="237">
        <f>I27</f>
        <v>654048</v>
      </c>
      <c r="J30" s="424"/>
      <c r="K30" s="424"/>
    </row>
    <row r="31" spans="1:11" ht="15.75" hidden="1">
      <c r="A31" s="1137">
        <v>213</v>
      </c>
      <c r="B31" s="1138"/>
      <c r="C31" s="1138"/>
      <c r="D31" s="1138"/>
      <c r="E31" s="1138"/>
      <c r="F31" s="1138"/>
      <c r="G31" s="1138"/>
      <c r="H31" s="1138"/>
      <c r="I31" s="237">
        <f>I30*30.2%</f>
        <v>197522.49599999998</v>
      </c>
      <c r="J31" s="452">
        <f>I30+I31</f>
        <v>851570.496</v>
      </c>
      <c r="K31" s="452"/>
    </row>
    <row r="32" spans="1:11" ht="15.75" customHeight="1" hidden="1">
      <c r="A32" s="656" t="s">
        <v>569</v>
      </c>
      <c r="B32" s="219">
        <v>1</v>
      </c>
      <c r="C32" s="220">
        <v>13626</v>
      </c>
      <c r="D32" s="220">
        <f>C32*100%</f>
        <v>13626</v>
      </c>
      <c r="E32" s="221">
        <f>C32+D32</f>
        <v>27252</v>
      </c>
      <c r="F32" s="221">
        <f>E32*60%</f>
        <v>16351.199999999999</v>
      </c>
      <c r="G32" s="222">
        <f>E32*80%</f>
        <v>21801.600000000002</v>
      </c>
      <c r="H32" s="222">
        <f>E32+F32+G32</f>
        <v>65404.8</v>
      </c>
      <c r="I32" s="236">
        <f>H32*12</f>
        <v>784857.6000000001</v>
      </c>
      <c r="J32" s="424"/>
      <c r="K32" s="424"/>
    </row>
    <row r="33" spans="1:11" ht="15.75" hidden="1">
      <c r="A33" s="1137" t="s">
        <v>577</v>
      </c>
      <c r="B33" s="1138"/>
      <c r="C33" s="1138"/>
      <c r="D33" s="1138"/>
      <c r="E33" s="1138"/>
      <c r="F33" s="1138"/>
      <c r="G33" s="1138"/>
      <c r="H33" s="1138"/>
      <c r="I33" s="237">
        <f>I32</f>
        <v>784857.6000000001</v>
      </c>
      <c r="J33" s="424"/>
      <c r="K33" s="424"/>
    </row>
    <row r="34" spans="1:11" ht="15.75" hidden="1">
      <c r="A34" s="1137" t="s">
        <v>578</v>
      </c>
      <c r="B34" s="1138"/>
      <c r="C34" s="1138"/>
      <c r="D34" s="1138"/>
      <c r="E34" s="1138"/>
      <c r="F34" s="1138"/>
      <c r="G34" s="1138"/>
      <c r="H34" s="1138"/>
      <c r="I34" s="237">
        <f>I33*30.2%</f>
        <v>237026.99520000003</v>
      </c>
      <c r="J34" s="452">
        <f>I33+I34</f>
        <v>1021884.5952000001</v>
      </c>
      <c r="K34" s="469"/>
    </row>
    <row r="35" spans="1:11" ht="15.75" hidden="1">
      <c r="A35" s="423"/>
      <c r="B35" s="423"/>
      <c r="C35" s="423"/>
      <c r="D35" s="423"/>
      <c r="E35" s="426"/>
      <c r="F35" s="426"/>
      <c r="G35" s="426"/>
      <c r="H35" s="468" t="s">
        <v>574</v>
      </c>
      <c r="J35" s="472">
        <f>J34-J31</f>
        <v>170314.09920000006</v>
      </c>
      <c r="K35" s="424"/>
    </row>
    <row r="36" spans="1:11" ht="15.75" hidden="1">
      <c r="A36" s="423"/>
      <c r="B36" s="423"/>
      <c r="C36" s="423"/>
      <c r="D36" s="423"/>
      <c r="E36" s="426"/>
      <c r="F36" s="426"/>
      <c r="G36" s="426"/>
      <c r="H36" s="468"/>
      <c r="I36" s="425">
        <v>211</v>
      </c>
      <c r="J36" s="469">
        <f>I33-I30</f>
        <v>130809.6000000001</v>
      </c>
      <c r="K36" s="424"/>
    </row>
    <row r="37" spans="1:11" ht="15.75" hidden="1">
      <c r="A37" s="423"/>
      <c r="B37" s="423"/>
      <c r="C37" s="423"/>
      <c r="D37" s="423"/>
      <c r="E37" s="426"/>
      <c r="F37" s="426"/>
      <c r="G37" s="426"/>
      <c r="H37" s="468"/>
      <c r="I37" s="425">
        <v>213</v>
      </c>
      <c r="J37" s="469">
        <f>I34-I31</f>
        <v>39504.49920000005</v>
      </c>
      <c r="K37" s="424"/>
    </row>
    <row r="38" spans="1:7" ht="15.75">
      <c r="A38" s="1186" t="s">
        <v>579</v>
      </c>
      <c r="B38" s="1187"/>
      <c r="C38" s="1187"/>
      <c r="D38" s="1187"/>
      <c r="E38" s="1187"/>
      <c r="F38" s="426"/>
      <c r="G38" s="429"/>
    </row>
    <row r="39" spans="1:7" ht="15.75">
      <c r="A39" s="1186"/>
      <c r="B39" s="1187"/>
      <c r="C39" s="1187"/>
      <c r="D39" s="1187"/>
      <c r="E39" s="1187"/>
      <c r="F39" s="426"/>
      <c r="G39" s="429"/>
    </row>
    <row r="40" spans="1:11" ht="15.75">
      <c r="A40" s="1186"/>
      <c r="B40" s="1187"/>
      <c r="C40" s="1187"/>
      <c r="D40" s="1187"/>
      <c r="E40" s="1187"/>
      <c r="F40" s="426"/>
      <c r="G40" s="429"/>
      <c r="H40" s="1188"/>
      <c r="I40" s="1188"/>
      <c r="J40" s="1188"/>
      <c r="K40" s="1188"/>
    </row>
    <row r="41" spans="1:11" ht="15.75">
      <c r="A41" s="423"/>
      <c r="B41" s="423"/>
      <c r="C41" s="423"/>
      <c r="D41" s="423"/>
      <c r="E41" s="426"/>
      <c r="F41" s="426"/>
      <c r="G41" s="429"/>
      <c r="H41" s="1188"/>
      <c r="I41" s="1188"/>
      <c r="J41" s="1188"/>
      <c r="K41" s="1188"/>
    </row>
    <row r="42" spans="1:11" ht="22.5" customHeight="1">
      <c r="A42" s="424"/>
      <c r="E42"/>
      <c r="F42" s="426"/>
      <c r="G42" s="473"/>
      <c r="H42" s="1183"/>
      <c r="I42" s="1183"/>
      <c r="J42" s="1183"/>
      <c r="K42" s="1183"/>
    </row>
    <row r="43" spans="1:11" ht="15.75">
      <c r="A43" s="1182" t="s">
        <v>580</v>
      </c>
      <c r="B43" s="1182"/>
      <c r="C43" s="1182"/>
      <c r="D43" s="1182"/>
      <c r="E43" s="1182"/>
      <c r="F43" s="476"/>
      <c r="G43" s="477"/>
      <c r="H43" s="1183"/>
      <c r="I43" s="1183"/>
      <c r="J43" s="1183"/>
      <c r="K43" s="1183"/>
    </row>
    <row r="44" spans="1:20" ht="16.5" thickBot="1">
      <c r="A44" s="475"/>
      <c r="B44" s="475"/>
      <c r="C44" s="475"/>
      <c r="D44" s="475"/>
      <c r="E44" s="478"/>
      <c r="F44" s="478"/>
      <c r="G44" s="477"/>
      <c r="H44" s="474"/>
      <c r="I44" s="474"/>
      <c r="J44" s="474"/>
      <c r="K44" s="474"/>
      <c r="T44" t="s">
        <v>605</v>
      </c>
    </row>
    <row r="45" spans="1:64" ht="79.5" thickBot="1">
      <c r="A45" s="479"/>
      <c r="B45" s="480"/>
      <c r="C45" s="481"/>
      <c r="D45" s="482"/>
      <c r="E45" s="482" t="s">
        <v>581</v>
      </c>
      <c r="F45" s="479"/>
      <c r="G45" s="480"/>
      <c r="H45" s="481"/>
      <c r="I45" s="482"/>
      <c r="J45" s="483" t="s">
        <v>582</v>
      </c>
      <c r="K45" s="484" t="s">
        <v>583</v>
      </c>
      <c r="L45" s="479"/>
      <c r="M45" s="480"/>
      <c r="N45" s="481"/>
      <c r="O45" s="482"/>
      <c r="P45" s="483" t="s">
        <v>584</v>
      </c>
      <c r="Q45" s="484" t="s">
        <v>583</v>
      </c>
      <c r="R45" s="479"/>
      <c r="S45" s="480"/>
      <c r="T45" s="481"/>
      <c r="U45" s="482"/>
      <c r="V45" s="483" t="s">
        <v>606</v>
      </c>
      <c r="X45" s="479"/>
      <c r="Y45" s="480"/>
      <c r="Z45" s="481"/>
      <c r="AA45" s="482"/>
      <c r="AB45" s="482" t="s">
        <v>643</v>
      </c>
      <c r="AD45" s="479"/>
      <c r="AE45" s="480"/>
      <c r="AF45" s="481"/>
      <c r="AG45" s="482"/>
      <c r="AH45" s="482" t="s">
        <v>732</v>
      </c>
      <c r="AJ45" s="479"/>
      <c r="AK45" s="480"/>
      <c r="AL45" s="481"/>
      <c r="AM45" s="482"/>
      <c r="AN45" s="672">
        <v>0.03</v>
      </c>
      <c r="AP45" s="479"/>
      <c r="AQ45" s="480"/>
      <c r="AR45" s="481"/>
      <c r="AS45" s="482"/>
      <c r="AT45" s="672" t="s">
        <v>817</v>
      </c>
      <c r="AV45" s="479"/>
      <c r="AW45" s="480"/>
      <c r="AX45" s="481"/>
      <c r="AY45" s="482"/>
      <c r="AZ45" s="672" t="s">
        <v>817</v>
      </c>
      <c r="BB45" s="479"/>
      <c r="BC45" s="480"/>
      <c r="BD45" s="481"/>
      <c r="BE45" s="482"/>
      <c r="BF45" s="672" t="s">
        <v>865</v>
      </c>
      <c r="BH45" s="479"/>
      <c r="BI45" s="480"/>
      <c r="BJ45" s="481"/>
      <c r="BK45" s="482"/>
      <c r="BL45" s="672" t="s">
        <v>866</v>
      </c>
    </row>
    <row r="46" spans="1:64" ht="26.25" customHeight="1">
      <c r="A46" s="485" t="s">
        <v>513</v>
      </c>
      <c r="B46" s="486"/>
      <c r="C46" s="487">
        <v>1</v>
      </c>
      <c r="D46" s="488"/>
      <c r="E46" s="489">
        <v>2633</v>
      </c>
      <c r="F46" s="485" t="s">
        <v>585</v>
      </c>
      <c r="G46" s="486"/>
      <c r="H46" s="487">
        <v>1</v>
      </c>
      <c r="I46" s="488"/>
      <c r="J46" s="490">
        <v>3312</v>
      </c>
      <c r="K46" s="491"/>
      <c r="L46" s="485" t="s">
        <v>585</v>
      </c>
      <c r="M46" s="486"/>
      <c r="N46" s="487">
        <v>1</v>
      </c>
      <c r="O46" s="488"/>
      <c r="P46" s="490">
        <v>3444</v>
      </c>
      <c r="Q46" s="491"/>
      <c r="R46" s="485" t="s">
        <v>585</v>
      </c>
      <c r="S46" s="486"/>
      <c r="T46" s="487">
        <v>1</v>
      </c>
      <c r="U46" s="488"/>
      <c r="V46" s="490">
        <v>4133</v>
      </c>
      <c r="X46" s="485" t="s">
        <v>585</v>
      </c>
      <c r="Y46" s="486"/>
      <c r="Z46" s="487">
        <v>1</v>
      </c>
      <c r="AA46" s="488"/>
      <c r="AB46" s="489">
        <v>4312</v>
      </c>
      <c r="AD46" s="485" t="s">
        <v>585</v>
      </c>
      <c r="AE46" s="486"/>
      <c r="AF46" s="487">
        <v>1</v>
      </c>
      <c r="AG46" s="488"/>
      <c r="AH46" s="489">
        <v>5174</v>
      </c>
      <c r="AJ46" s="485" t="s">
        <v>585</v>
      </c>
      <c r="AK46" s="486"/>
      <c r="AL46" s="487">
        <v>1</v>
      </c>
      <c r="AM46" s="488"/>
      <c r="AN46" s="489">
        <v>5331</v>
      </c>
      <c r="AP46" s="485" t="s">
        <v>585</v>
      </c>
      <c r="AQ46" s="486"/>
      <c r="AR46" s="487">
        <v>1</v>
      </c>
      <c r="AS46" s="488"/>
      <c r="AT46" s="489">
        <v>5331</v>
      </c>
      <c r="AV46" s="485" t="s">
        <v>585</v>
      </c>
      <c r="AW46" s="486"/>
      <c r="AX46" s="487">
        <v>1</v>
      </c>
      <c r="AY46" s="488"/>
      <c r="AZ46" s="489">
        <v>5331</v>
      </c>
      <c r="BB46" s="485" t="s">
        <v>585</v>
      </c>
      <c r="BC46" s="486"/>
      <c r="BD46" s="487">
        <v>1</v>
      </c>
      <c r="BE46" s="488"/>
      <c r="BF46" s="489">
        <f>5331+458</f>
        <v>5789</v>
      </c>
      <c r="BH46" s="485" t="s">
        <v>585</v>
      </c>
      <c r="BI46" s="486"/>
      <c r="BJ46" s="487">
        <v>1</v>
      </c>
      <c r="BK46" s="488"/>
      <c r="BL46" s="489">
        <f>5331+458</f>
        <v>5789</v>
      </c>
    </row>
    <row r="47" spans="1:64" ht="15.75">
      <c r="A47" s="492" t="s">
        <v>586</v>
      </c>
      <c r="B47" s="493"/>
      <c r="C47" s="494"/>
      <c r="D47" s="495"/>
      <c r="E47" s="496">
        <v>2</v>
      </c>
      <c r="F47" s="492" t="s">
        <v>586</v>
      </c>
      <c r="G47" s="493"/>
      <c r="H47" s="494"/>
      <c r="I47" s="495"/>
      <c r="J47" s="497">
        <v>2</v>
      </c>
      <c r="K47" s="498"/>
      <c r="L47" s="492" t="s">
        <v>586</v>
      </c>
      <c r="M47" s="493"/>
      <c r="N47" s="494"/>
      <c r="O47" s="495"/>
      <c r="P47" s="497">
        <v>2</v>
      </c>
      <c r="Q47" s="498"/>
      <c r="R47" s="492" t="s">
        <v>586</v>
      </c>
      <c r="S47" s="493"/>
      <c r="T47" s="494"/>
      <c r="U47" s="495"/>
      <c r="V47" s="497">
        <v>2</v>
      </c>
      <c r="X47" s="492" t="s">
        <v>586</v>
      </c>
      <c r="Y47" s="493"/>
      <c r="Z47" s="494"/>
      <c r="AA47" s="495"/>
      <c r="AB47" s="496">
        <v>2</v>
      </c>
      <c r="AD47" s="492" t="s">
        <v>586</v>
      </c>
      <c r="AE47" s="493"/>
      <c r="AF47" s="494"/>
      <c r="AG47" s="495"/>
      <c r="AH47" s="496">
        <v>2</v>
      </c>
      <c r="AJ47" s="492" t="s">
        <v>586</v>
      </c>
      <c r="AK47" s="493"/>
      <c r="AL47" s="494"/>
      <c r="AM47" s="495"/>
      <c r="AN47" s="496">
        <v>2</v>
      </c>
      <c r="AP47" s="492" t="s">
        <v>586</v>
      </c>
      <c r="AQ47" s="493"/>
      <c r="AR47" s="494"/>
      <c r="AS47" s="495"/>
      <c r="AT47" s="496">
        <v>2</v>
      </c>
      <c r="AV47" s="492" t="s">
        <v>586</v>
      </c>
      <c r="AW47" s="493"/>
      <c r="AX47" s="494"/>
      <c r="AY47" s="495"/>
      <c r="AZ47" s="496">
        <v>2</v>
      </c>
      <c r="BB47" s="492" t="s">
        <v>586</v>
      </c>
      <c r="BC47" s="493"/>
      <c r="BD47" s="494"/>
      <c r="BE47" s="495"/>
      <c r="BF47" s="496">
        <v>2</v>
      </c>
      <c r="BH47" s="492" t="s">
        <v>586</v>
      </c>
      <c r="BI47" s="493"/>
      <c r="BJ47" s="494"/>
      <c r="BK47" s="495"/>
      <c r="BL47" s="496">
        <v>2</v>
      </c>
    </row>
    <row r="48" spans="1:64" ht="15.75" customHeight="1">
      <c r="A48" s="1193" t="s">
        <v>587</v>
      </c>
      <c r="B48" s="1194"/>
      <c r="C48" s="1194"/>
      <c r="D48" s="1194"/>
      <c r="E48" s="1195"/>
      <c r="F48" s="1189" t="s">
        <v>588</v>
      </c>
      <c r="G48" s="1190"/>
      <c r="H48" s="1190"/>
      <c r="I48" s="1190"/>
      <c r="J48" s="1192"/>
      <c r="K48" s="498"/>
      <c r="L48" s="1189" t="s">
        <v>588</v>
      </c>
      <c r="M48" s="1190"/>
      <c r="N48" s="1190"/>
      <c r="O48" s="1190"/>
      <c r="P48" s="1192"/>
      <c r="Q48" s="498"/>
      <c r="R48" s="1189" t="s">
        <v>588</v>
      </c>
      <c r="S48" s="1190"/>
      <c r="T48" s="1190"/>
      <c r="U48" s="1190"/>
      <c r="V48" s="1192"/>
      <c r="X48" s="1189" t="s">
        <v>588</v>
      </c>
      <c r="Y48" s="1190"/>
      <c r="Z48" s="1190"/>
      <c r="AA48" s="1190"/>
      <c r="AB48" s="1191"/>
      <c r="AD48" s="1189" t="s">
        <v>588</v>
      </c>
      <c r="AE48" s="1190"/>
      <c r="AF48" s="1190"/>
      <c r="AG48" s="1190"/>
      <c r="AH48" s="1191"/>
      <c r="AJ48" s="1189" t="s">
        <v>588</v>
      </c>
      <c r="AK48" s="1190"/>
      <c r="AL48" s="1190"/>
      <c r="AM48" s="1190"/>
      <c r="AN48" s="1191"/>
      <c r="AP48" s="1189" t="s">
        <v>588</v>
      </c>
      <c r="AQ48" s="1190"/>
      <c r="AR48" s="1190"/>
      <c r="AS48" s="1190"/>
      <c r="AT48" s="1191"/>
      <c r="AV48" s="1189" t="s">
        <v>588</v>
      </c>
      <c r="AW48" s="1190"/>
      <c r="AX48" s="1190"/>
      <c r="AY48" s="1190"/>
      <c r="AZ48" s="1191"/>
      <c r="BB48" s="1189" t="s">
        <v>588</v>
      </c>
      <c r="BC48" s="1190"/>
      <c r="BD48" s="1190"/>
      <c r="BE48" s="1190"/>
      <c r="BF48" s="1191"/>
      <c r="BH48" s="1189" t="s">
        <v>588</v>
      </c>
      <c r="BI48" s="1190"/>
      <c r="BJ48" s="1190"/>
      <c r="BK48" s="1190"/>
      <c r="BL48" s="1191"/>
    </row>
    <row r="49" spans="1:64" ht="15.75">
      <c r="A49" s="499" t="s">
        <v>589</v>
      </c>
      <c r="B49" s="493"/>
      <c r="C49" s="494"/>
      <c r="D49" s="500"/>
      <c r="E49" s="500">
        <v>12</v>
      </c>
      <c r="F49" s="499" t="s">
        <v>589</v>
      </c>
      <c r="G49" s="493"/>
      <c r="H49" s="494"/>
      <c r="I49" s="500"/>
      <c r="J49" s="501">
        <v>12</v>
      </c>
      <c r="K49" s="498"/>
      <c r="L49" s="499" t="s">
        <v>589</v>
      </c>
      <c r="M49" s="493"/>
      <c r="N49" s="494"/>
      <c r="O49" s="500"/>
      <c r="P49" s="501">
        <v>12</v>
      </c>
      <c r="Q49" s="498"/>
      <c r="R49" s="499" t="s">
        <v>589</v>
      </c>
      <c r="S49" s="493"/>
      <c r="T49" s="494"/>
      <c r="U49" s="500"/>
      <c r="V49" s="501">
        <v>12</v>
      </c>
      <c r="X49" s="499" t="s">
        <v>589</v>
      </c>
      <c r="Y49" s="493"/>
      <c r="Z49" s="494"/>
      <c r="AA49" s="500"/>
      <c r="AB49" s="647">
        <v>12</v>
      </c>
      <c r="AD49" s="499" t="s">
        <v>589</v>
      </c>
      <c r="AE49" s="493"/>
      <c r="AF49" s="494"/>
      <c r="AG49" s="500"/>
      <c r="AH49" s="647">
        <v>12</v>
      </c>
      <c r="AJ49" s="499" t="s">
        <v>589</v>
      </c>
      <c r="AK49" s="493"/>
      <c r="AL49" s="494"/>
      <c r="AM49" s="500"/>
      <c r="AN49" s="647">
        <v>12</v>
      </c>
      <c r="AP49" s="499" t="s">
        <v>589</v>
      </c>
      <c r="AQ49" s="493"/>
      <c r="AR49" s="494"/>
      <c r="AS49" s="500"/>
      <c r="AT49" s="647">
        <v>12</v>
      </c>
      <c r="AV49" s="499" t="s">
        <v>589</v>
      </c>
      <c r="AW49" s="493"/>
      <c r="AX49" s="494"/>
      <c r="AY49" s="500"/>
      <c r="AZ49" s="647">
        <v>12</v>
      </c>
      <c r="BB49" s="499" t="s">
        <v>589</v>
      </c>
      <c r="BC49" s="493"/>
      <c r="BD49" s="494"/>
      <c r="BE49" s="500"/>
      <c r="BF49" s="647">
        <v>12</v>
      </c>
      <c r="BH49" s="499" t="s">
        <v>589</v>
      </c>
      <c r="BI49" s="493"/>
      <c r="BJ49" s="494"/>
      <c r="BK49" s="500"/>
      <c r="BL49" s="647">
        <v>12</v>
      </c>
    </row>
    <row r="50" spans="1:64" ht="15.75">
      <c r="A50" s="499" t="s">
        <v>590</v>
      </c>
      <c r="B50" s="502"/>
      <c r="C50" s="494"/>
      <c r="D50" s="500"/>
      <c r="E50" s="500">
        <v>4</v>
      </c>
      <c r="F50" s="499" t="s">
        <v>590</v>
      </c>
      <c r="G50" s="502"/>
      <c r="H50" s="494"/>
      <c r="I50" s="500"/>
      <c r="J50" s="501">
        <v>4</v>
      </c>
      <c r="K50" s="498"/>
      <c r="L50" s="499" t="s">
        <v>590</v>
      </c>
      <c r="M50" s="502"/>
      <c r="N50" s="494"/>
      <c r="O50" s="500"/>
      <c r="P50" s="501">
        <v>4</v>
      </c>
      <c r="Q50" s="498"/>
      <c r="R50" s="499" t="s">
        <v>590</v>
      </c>
      <c r="S50" s="502"/>
      <c r="T50" s="494"/>
      <c r="U50" s="500"/>
      <c r="V50" s="501">
        <v>4</v>
      </c>
      <c r="X50" s="499" t="s">
        <v>590</v>
      </c>
      <c r="Y50" s="502"/>
      <c r="Z50" s="494"/>
      <c r="AA50" s="500"/>
      <c r="AB50" s="647">
        <v>4</v>
      </c>
      <c r="AD50" s="499" t="s">
        <v>590</v>
      </c>
      <c r="AE50" s="502"/>
      <c r="AF50" s="494"/>
      <c r="AG50" s="500"/>
      <c r="AH50" s="647">
        <v>4</v>
      </c>
      <c r="AJ50" s="499" t="s">
        <v>590</v>
      </c>
      <c r="AK50" s="502"/>
      <c r="AL50" s="494"/>
      <c r="AM50" s="500"/>
      <c r="AN50" s="647">
        <v>4</v>
      </c>
      <c r="AP50" s="499" t="s">
        <v>590</v>
      </c>
      <c r="AQ50" s="502"/>
      <c r="AR50" s="494"/>
      <c r="AS50" s="500"/>
      <c r="AT50" s="647">
        <v>4</v>
      </c>
      <c r="AV50" s="499" t="s">
        <v>590</v>
      </c>
      <c r="AW50" s="502"/>
      <c r="AX50" s="494"/>
      <c r="AY50" s="500"/>
      <c r="AZ50" s="647">
        <v>4</v>
      </c>
      <c r="BB50" s="499" t="s">
        <v>590</v>
      </c>
      <c r="BC50" s="502"/>
      <c r="BD50" s="494"/>
      <c r="BE50" s="500"/>
      <c r="BF50" s="647">
        <v>4</v>
      </c>
      <c r="BH50" s="499" t="s">
        <v>590</v>
      </c>
      <c r="BI50" s="502"/>
      <c r="BJ50" s="494"/>
      <c r="BK50" s="500"/>
      <c r="BL50" s="647">
        <v>4</v>
      </c>
    </row>
    <row r="51" spans="1:64" ht="15.75">
      <c r="A51" s="499" t="s">
        <v>591</v>
      </c>
      <c r="B51" s="503"/>
      <c r="C51" s="494"/>
      <c r="D51" s="500"/>
      <c r="E51" s="500">
        <v>3</v>
      </c>
      <c r="F51" s="499" t="s">
        <v>591</v>
      </c>
      <c r="G51" s="503"/>
      <c r="H51" s="494"/>
      <c r="I51" s="500"/>
      <c r="J51" s="501">
        <v>3</v>
      </c>
      <c r="K51" s="504"/>
      <c r="L51" s="499" t="s">
        <v>591</v>
      </c>
      <c r="M51" s="503"/>
      <c r="N51" s="494"/>
      <c r="O51" s="500"/>
      <c r="P51" s="501">
        <v>3</v>
      </c>
      <c r="Q51" s="504"/>
      <c r="R51" s="499" t="s">
        <v>591</v>
      </c>
      <c r="S51" s="503"/>
      <c r="T51" s="494"/>
      <c r="U51" s="500"/>
      <c r="V51" s="501">
        <v>3</v>
      </c>
      <c r="X51" s="499" t="s">
        <v>591</v>
      </c>
      <c r="Y51" s="503"/>
      <c r="Z51" s="494"/>
      <c r="AA51" s="500"/>
      <c r="AB51" s="647">
        <v>3</v>
      </c>
      <c r="AD51" s="499" t="s">
        <v>591</v>
      </c>
      <c r="AE51" s="503"/>
      <c r="AF51" s="494"/>
      <c r="AG51" s="500"/>
      <c r="AH51" s="647">
        <v>3</v>
      </c>
      <c r="AJ51" s="499" t="s">
        <v>591</v>
      </c>
      <c r="AK51" s="503"/>
      <c r="AL51" s="494"/>
      <c r="AM51" s="500"/>
      <c r="AN51" s="647">
        <v>3</v>
      </c>
      <c r="AP51" s="499" t="s">
        <v>591</v>
      </c>
      <c r="AQ51" s="503"/>
      <c r="AR51" s="494"/>
      <c r="AS51" s="500"/>
      <c r="AT51" s="647">
        <v>3</v>
      </c>
      <c r="AV51" s="499" t="s">
        <v>591</v>
      </c>
      <c r="AW51" s="503"/>
      <c r="AX51" s="494"/>
      <c r="AY51" s="500"/>
      <c r="AZ51" s="647">
        <v>3</v>
      </c>
      <c r="BB51" s="499" t="s">
        <v>591</v>
      </c>
      <c r="BC51" s="503"/>
      <c r="BD51" s="494"/>
      <c r="BE51" s="500"/>
      <c r="BF51" s="647">
        <v>3</v>
      </c>
      <c r="BH51" s="499" t="s">
        <v>591</v>
      </c>
      <c r="BI51" s="503"/>
      <c r="BJ51" s="494"/>
      <c r="BK51" s="500"/>
      <c r="BL51" s="647">
        <v>3</v>
      </c>
    </row>
    <row r="52" spans="1:64" ht="15.75">
      <c r="A52" s="499" t="s">
        <v>592</v>
      </c>
      <c r="B52" s="505"/>
      <c r="C52" s="502"/>
      <c r="D52" s="500"/>
      <c r="E52" s="500">
        <v>5.2</v>
      </c>
      <c r="F52" s="499" t="s">
        <v>592</v>
      </c>
      <c r="G52" s="505"/>
      <c r="H52" s="502"/>
      <c r="I52" s="500"/>
      <c r="J52" s="501">
        <v>6</v>
      </c>
      <c r="K52" s="504"/>
      <c r="L52" s="499" t="s">
        <v>592</v>
      </c>
      <c r="M52" s="505"/>
      <c r="N52" s="502"/>
      <c r="O52" s="500"/>
      <c r="P52" s="501">
        <v>6</v>
      </c>
      <c r="Q52" s="504"/>
      <c r="R52" s="499" t="s">
        <v>592</v>
      </c>
      <c r="S52" s="505"/>
      <c r="T52" s="502"/>
      <c r="U52" s="500"/>
      <c r="V52" s="501">
        <v>6</v>
      </c>
      <c r="X52" s="499" t="s">
        <v>592</v>
      </c>
      <c r="Y52" s="505"/>
      <c r="Z52" s="502"/>
      <c r="AA52" s="500"/>
      <c r="AB52" s="647">
        <v>6</v>
      </c>
      <c r="AD52" s="499" t="s">
        <v>592</v>
      </c>
      <c r="AE52" s="505"/>
      <c r="AF52" s="502"/>
      <c r="AG52" s="500"/>
      <c r="AH52" s="647">
        <v>6</v>
      </c>
      <c r="AJ52" s="499" t="s">
        <v>592</v>
      </c>
      <c r="AK52" s="505"/>
      <c r="AL52" s="502"/>
      <c r="AM52" s="500"/>
      <c r="AN52" s="647">
        <v>6</v>
      </c>
      <c r="AP52" s="499" t="s">
        <v>592</v>
      </c>
      <c r="AQ52" s="505"/>
      <c r="AR52" s="502"/>
      <c r="AS52" s="500"/>
      <c r="AT52" s="647">
        <v>6</v>
      </c>
      <c r="AV52" s="499" t="s">
        <v>592</v>
      </c>
      <c r="AW52" s="505"/>
      <c r="AX52" s="502"/>
      <c r="AY52" s="500"/>
      <c r="AZ52" s="647">
        <v>6</v>
      </c>
      <c r="BB52" s="499" t="s">
        <v>592</v>
      </c>
      <c r="BC52" s="505"/>
      <c r="BD52" s="502"/>
      <c r="BE52" s="500"/>
      <c r="BF52" s="647">
        <v>6</v>
      </c>
      <c r="BH52" s="499" t="s">
        <v>592</v>
      </c>
      <c r="BI52" s="505"/>
      <c r="BJ52" s="502"/>
      <c r="BK52" s="500"/>
      <c r="BL52" s="647">
        <v>6</v>
      </c>
    </row>
    <row r="53" spans="1:64" ht="15.75">
      <c r="A53" s="499" t="s">
        <v>593</v>
      </c>
      <c r="B53" s="505"/>
      <c r="C53" s="502"/>
      <c r="D53" s="500"/>
      <c r="E53" s="500">
        <v>0.2</v>
      </c>
      <c r="F53" s="499" t="s">
        <v>593</v>
      </c>
      <c r="G53" s="505"/>
      <c r="H53" s="502"/>
      <c r="I53" s="500"/>
      <c r="J53" s="501">
        <v>0.2</v>
      </c>
      <c r="K53" s="504"/>
      <c r="L53" s="499" t="s">
        <v>593</v>
      </c>
      <c r="M53" s="505"/>
      <c r="N53" s="502"/>
      <c r="O53" s="500"/>
      <c r="P53" s="501">
        <v>0.2</v>
      </c>
      <c r="Q53" s="504"/>
      <c r="R53" s="499" t="s">
        <v>593</v>
      </c>
      <c r="S53" s="505"/>
      <c r="T53" s="502"/>
      <c r="U53" s="500"/>
      <c r="V53" s="501">
        <v>0.2</v>
      </c>
      <c r="X53" s="499" t="s">
        <v>593</v>
      </c>
      <c r="Y53" s="505"/>
      <c r="Z53" s="502"/>
      <c r="AA53" s="500"/>
      <c r="AB53" s="647">
        <v>0.2</v>
      </c>
      <c r="AD53" s="499" t="s">
        <v>593</v>
      </c>
      <c r="AE53" s="505"/>
      <c r="AF53" s="502"/>
      <c r="AG53" s="500"/>
      <c r="AH53" s="647">
        <v>0.2</v>
      </c>
      <c r="AJ53" s="499" t="s">
        <v>593</v>
      </c>
      <c r="AK53" s="505"/>
      <c r="AL53" s="502"/>
      <c r="AM53" s="500"/>
      <c r="AN53" s="647">
        <v>0.2</v>
      </c>
      <c r="AP53" s="499" t="s">
        <v>593</v>
      </c>
      <c r="AQ53" s="505"/>
      <c r="AR53" s="502"/>
      <c r="AS53" s="500"/>
      <c r="AT53" s="647">
        <v>0.2</v>
      </c>
      <c r="AV53" s="499" t="s">
        <v>593</v>
      </c>
      <c r="AW53" s="505"/>
      <c r="AX53" s="502"/>
      <c r="AY53" s="500"/>
      <c r="AZ53" s="647">
        <v>0.2</v>
      </c>
      <c r="BB53" s="499" t="s">
        <v>593</v>
      </c>
      <c r="BC53" s="505"/>
      <c r="BD53" s="502"/>
      <c r="BE53" s="500"/>
      <c r="BF53" s="647">
        <v>0.2</v>
      </c>
      <c r="BH53" s="499" t="s">
        <v>593</v>
      </c>
      <c r="BI53" s="505"/>
      <c r="BJ53" s="502"/>
      <c r="BK53" s="500"/>
      <c r="BL53" s="647">
        <v>0.2</v>
      </c>
    </row>
    <row r="54" spans="1:64" ht="15.75">
      <c r="A54" s="499" t="s">
        <v>594</v>
      </c>
      <c r="B54" s="493"/>
      <c r="C54" s="493"/>
      <c r="D54" s="500"/>
      <c r="E54" s="500">
        <v>2.7</v>
      </c>
      <c r="F54" s="499" t="s">
        <v>594</v>
      </c>
      <c r="G54" s="493"/>
      <c r="H54" s="493"/>
      <c r="I54" s="500"/>
      <c r="J54" s="501">
        <v>2.7</v>
      </c>
      <c r="K54" s="504"/>
      <c r="L54" s="499" t="s">
        <v>594</v>
      </c>
      <c r="M54" s="493"/>
      <c r="N54" s="493"/>
      <c r="O54" s="500"/>
      <c r="P54" s="501">
        <v>2.7</v>
      </c>
      <c r="Q54" s="504"/>
      <c r="R54" s="499" t="s">
        <v>594</v>
      </c>
      <c r="S54" s="493"/>
      <c r="T54" s="493"/>
      <c r="U54" s="500"/>
      <c r="V54" s="501">
        <v>2.7</v>
      </c>
      <c r="X54" s="499" t="s">
        <v>594</v>
      </c>
      <c r="Y54" s="493"/>
      <c r="Z54" s="493"/>
      <c r="AA54" s="500"/>
      <c r="AB54" s="647">
        <v>2.7</v>
      </c>
      <c r="AD54" s="499" t="s">
        <v>594</v>
      </c>
      <c r="AE54" s="493"/>
      <c r="AF54" s="493"/>
      <c r="AG54" s="500"/>
      <c r="AH54" s="647">
        <v>2.7</v>
      </c>
      <c r="AJ54" s="499" t="s">
        <v>594</v>
      </c>
      <c r="AK54" s="493"/>
      <c r="AL54" s="493"/>
      <c r="AM54" s="500"/>
      <c r="AN54" s="647">
        <v>2.7</v>
      </c>
      <c r="AP54" s="499" t="s">
        <v>594</v>
      </c>
      <c r="AQ54" s="493"/>
      <c r="AR54" s="493"/>
      <c r="AS54" s="500"/>
      <c r="AT54" s="647">
        <v>2.7</v>
      </c>
      <c r="AV54" s="499" t="s">
        <v>594</v>
      </c>
      <c r="AW54" s="493"/>
      <c r="AX54" s="493"/>
      <c r="AY54" s="500"/>
      <c r="AZ54" s="647">
        <v>2.7</v>
      </c>
      <c r="BB54" s="499" t="s">
        <v>594</v>
      </c>
      <c r="BC54" s="493"/>
      <c r="BD54" s="493"/>
      <c r="BE54" s="500"/>
      <c r="BF54" s="647">
        <v>2.7</v>
      </c>
      <c r="BH54" s="499" t="s">
        <v>594</v>
      </c>
      <c r="BI54" s="493"/>
      <c r="BJ54" s="493"/>
      <c r="BK54" s="500"/>
      <c r="BL54" s="647">
        <v>2.7</v>
      </c>
    </row>
    <row r="55" spans="1:64" ht="15.75">
      <c r="A55" s="499" t="s">
        <v>595</v>
      </c>
      <c r="B55" s="493"/>
      <c r="C55" s="493"/>
      <c r="D55" s="500"/>
      <c r="E55" s="500">
        <v>17.4</v>
      </c>
      <c r="F55" s="499" t="s">
        <v>595</v>
      </c>
      <c r="G55" s="493"/>
      <c r="H55" s="493"/>
      <c r="I55" s="500"/>
      <c r="J55" s="501">
        <v>20.1</v>
      </c>
      <c r="K55" s="504"/>
      <c r="L55" s="499" t="s">
        <v>595</v>
      </c>
      <c r="M55" s="493"/>
      <c r="N55" s="493"/>
      <c r="O55" s="500"/>
      <c r="P55" s="501">
        <v>20.1</v>
      </c>
      <c r="Q55" s="504"/>
      <c r="R55" s="499" t="s">
        <v>595</v>
      </c>
      <c r="S55" s="493"/>
      <c r="T55" s="493"/>
      <c r="U55" s="500"/>
      <c r="V55" s="501">
        <v>20.1</v>
      </c>
      <c r="X55" s="499" t="s">
        <v>595</v>
      </c>
      <c r="Y55" s="493"/>
      <c r="Z55" s="493"/>
      <c r="AA55" s="500"/>
      <c r="AB55" s="647">
        <v>20.1</v>
      </c>
      <c r="AD55" s="499" t="s">
        <v>595</v>
      </c>
      <c r="AE55" s="493"/>
      <c r="AF55" s="493"/>
      <c r="AG55" s="500"/>
      <c r="AH55" s="647">
        <v>20.1</v>
      </c>
      <c r="AJ55" s="499" t="s">
        <v>595</v>
      </c>
      <c r="AK55" s="493"/>
      <c r="AL55" s="493"/>
      <c r="AM55" s="500"/>
      <c r="AN55" s="647">
        <v>20.1</v>
      </c>
      <c r="AP55" s="499" t="s">
        <v>595</v>
      </c>
      <c r="AQ55" s="493"/>
      <c r="AR55" s="493"/>
      <c r="AS55" s="500"/>
      <c r="AT55" s="647">
        <v>20.1</v>
      </c>
      <c r="AV55" s="499" t="s">
        <v>595</v>
      </c>
      <c r="AW55" s="493"/>
      <c r="AX55" s="493"/>
      <c r="AY55" s="500"/>
      <c r="AZ55" s="647">
        <v>20.1</v>
      </c>
      <c r="BB55" s="499" t="s">
        <v>595</v>
      </c>
      <c r="BC55" s="493"/>
      <c r="BD55" s="493"/>
      <c r="BE55" s="500"/>
      <c r="BF55" s="647">
        <v>20.1</v>
      </c>
      <c r="BH55" s="499" t="s">
        <v>595</v>
      </c>
      <c r="BI55" s="493"/>
      <c r="BJ55" s="493"/>
      <c r="BK55" s="500"/>
      <c r="BL55" s="647">
        <v>20.1</v>
      </c>
    </row>
    <row r="56" spans="1:64" ht="16.5" thickBot="1">
      <c r="A56" s="506" t="s">
        <v>596</v>
      </c>
      <c r="B56" s="507"/>
      <c r="C56" s="507"/>
      <c r="D56" s="500"/>
      <c r="E56" s="500">
        <v>4</v>
      </c>
      <c r="F56" s="506" t="s">
        <v>596</v>
      </c>
      <c r="G56" s="507"/>
      <c r="H56" s="507"/>
      <c r="I56" s="500"/>
      <c r="J56" s="501">
        <v>4</v>
      </c>
      <c r="K56" s="504"/>
      <c r="L56" s="506" t="s">
        <v>596</v>
      </c>
      <c r="M56" s="507"/>
      <c r="N56" s="507"/>
      <c r="O56" s="500"/>
      <c r="P56" s="501">
        <v>4</v>
      </c>
      <c r="Q56" s="504"/>
      <c r="R56" s="506" t="s">
        <v>596</v>
      </c>
      <c r="S56" s="507"/>
      <c r="T56" s="507"/>
      <c r="U56" s="500"/>
      <c r="V56" s="501">
        <v>4</v>
      </c>
      <c r="X56" s="506" t="s">
        <v>596</v>
      </c>
      <c r="Y56" s="507"/>
      <c r="Z56" s="507"/>
      <c r="AA56" s="500"/>
      <c r="AB56" s="647">
        <v>4</v>
      </c>
      <c r="AD56" s="506" t="s">
        <v>596</v>
      </c>
      <c r="AE56" s="507"/>
      <c r="AF56" s="507"/>
      <c r="AG56" s="500"/>
      <c r="AH56" s="647">
        <v>4</v>
      </c>
      <c r="AJ56" s="506" t="s">
        <v>596</v>
      </c>
      <c r="AK56" s="507"/>
      <c r="AL56" s="507"/>
      <c r="AM56" s="500"/>
      <c r="AN56" s="647">
        <v>4</v>
      </c>
      <c r="AP56" s="506" t="s">
        <v>596</v>
      </c>
      <c r="AQ56" s="507"/>
      <c r="AR56" s="507"/>
      <c r="AS56" s="500"/>
      <c r="AT56" s="647">
        <v>4</v>
      </c>
      <c r="AV56" s="506" t="s">
        <v>596</v>
      </c>
      <c r="AW56" s="507"/>
      <c r="AX56" s="507"/>
      <c r="AY56" s="500"/>
      <c r="AZ56" s="647">
        <v>4</v>
      </c>
      <c r="BB56" s="506" t="s">
        <v>596</v>
      </c>
      <c r="BC56" s="507"/>
      <c r="BD56" s="507"/>
      <c r="BE56" s="500"/>
      <c r="BF56" s="647">
        <v>4</v>
      </c>
      <c r="BH56" s="506" t="s">
        <v>596</v>
      </c>
      <c r="BI56" s="507"/>
      <c r="BJ56" s="507"/>
      <c r="BK56" s="500"/>
      <c r="BL56" s="647">
        <v>4</v>
      </c>
    </row>
    <row r="57" spans="1:64" ht="16.5" thickBot="1">
      <c r="A57" s="508"/>
      <c r="B57" s="509"/>
      <c r="C57" s="509"/>
      <c r="D57" s="510"/>
      <c r="E57" s="510">
        <f>SUM(E49:E56)</f>
        <v>48.5</v>
      </c>
      <c r="F57" s="508"/>
      <c r="G57" s="509"/>
      <c r="H57" s="509"/>
      <c r="I57" s="510"/>
      <c r="J57" s="511">
        <f>SUM(J49:J56)</f>
        <v>52</v>
      </c>
      <c r="K57" s="504"/>
      <c r="L57" s="508"/>
      <c r="M57" s="509"/>
      <c r="N57" s="509"/>
      <c r="O57" s="510"/>
      <c r="P57" s="511">
        <f>SUM(P49:P56)</f>
        <v>52</v>
      </c>
      <c r="Q57" s="504"/>
      <c r="R57" s="508"/>
      <c r="S57" s="509"/>
      <c r="T57" s="509"/>
      <c r="U57" s="510"/>
      <c r="V57" s="511">
        <f>SUM(V49:V56)</f>
        <v>52</v>
      </c>
      <c r="X57" s="508"/>
      <c r="Y57" s="509"/>
      <c r="Z57" s="509"/>
      <c r="AA57" s="510"/>
      <c r="AB57" s="510">
        <f>SUM(AB49:AB56)</f>
        <v>52</v>
      </c>
      <c r="AD57" s="508"/>
      <c r="AE57" s="509"/>
      <c r="AF57" s="509"/>
      <c r="AG57" s="510"/>
      <c r="AH57" s="510">
        <f>SUM(AH49:AH56)</f>
        <v>52</v>
      </c>
      <c r="AJ57" s="508"/>
      <c r="AK57" s="509"/>
      <c r="AL57" s="509"/>
      <c r="AM57" s="510"/>
      <c r="AN57" s="510">
        <f>SUM(AN49:AN56)</f>
        <v>52</v>
      </c>
      <c r="AP57" s="508"/>
      <c r="AQ57" s="509"/>
      <c r="AR57" s="509"/>
      <c r="AS57" s="510"/>
      <c r="AT57" s="510">
        <f>SUM(AT49:AT56)</f>
        <v>52</v>
      </c>
      <c r="AV57" s="508"/>
      <c r="AW57" s="509"/>
      <c r="AX57" s="509"/>
      <c r="AY57" s="510"/>
      <c r="AZ57" s="510">
        <f>SUM(AZ49:AZ56)</f>
        <v>52</v>
      </c>
      <c r="BB57" s="508"/>
      <c r="BC57" s="509"/>
      <c r="BD57" s="509"/>
      <c r="BE57" s="510"/>
      <c r="BF57" s="510">
        <f>SUM(BF49:BF56)</f>
        <v>52</v>
      </c>
      <c r="BH57" s="508"/>
      <c r="BI57" s="509"/>
      <c r="BJ57" s="509"/>
      <c r="BK57" s="510"/>
      <c r="BL57" s="510">
        <f>SUM(BL49:BL56)</f>
        <v>52</v>
      </c>
    </row>
    <row r="58" spans="1:64" ht="57" customHeight="1" thickBot="1">
      <c r="A58" s="512" t="s">
        <v>597</v>
      </c>
      <c r="B58" s="513"/>
      <c r="C58" s="513"/>
      <c r="D58" s="514"/>
      <c r="E58" s="515">
        <v>3.5</v>
      </c>
      <c r="F58" s="512" t="s">
        <v>598</v>
      </c>
      <c r="G58" s="513"/>
      <c r="H58" s="513"/>
      <c r="I58" s="514"/>
      <c r="J58" s="516">
        <v>1.7</v>
      </c>
      <c r="K58" s="504"/>
      <c r="L58" s="512" t="s">
        <v>598</v>
      </c>
      <c r="M58" s="513"/>
      <c r="N58" s="513"/>
      <c r="O58" s="514"/>
      <c r="P58" s="516">
        <v>1.7</v>
      </c>
      <c r="Q58" s="504"/>
      <c r="R58" s="512" t="s">
        <v>598</v>
      </c>
      <c r="S58" s="513"/>
      <c r="T58" s="513"/>
      <c r="U58" s="514"/>
      <c r="V58" s="516">
        <v>1.7</v>
      </c>
      <c r="X58" s="512" t="s">
        <v>598</v>
      </c>
      <c r="Y58" s="513"/>
      <c r="Z58" s="513"/>
      <c r="AA58" s="514"/>
      <c r="AB58" s="515">
        <v>1.7</v>
      </c>
      <c r="AD58" s="512" t="s">
        <v>598</v>
      </c>
      <c r="AE58" s="513"/>
      <c r="AF58" s="513"/>
      <c r="AG58" s="514"/>
      <c r="AH58" s="515">
        <v>1.7</v>
      </c>
      <c r="AJ58" s="512" t="s">
        <v>598</v>
      </c>
      <c r="AK58" s="513"/>
      <c r="AL58" s="513"/>
      <c r="AM58" s="514"/>
      <c r="AN58" s="515">
        <v>1.7</v>
      </c>
      <c r="AP58" s="512" t="s">
        <v>598</v>
      </c>
      <c r="AQ58" s="513"/>
      <c r="AR58" s="513"/>
      <c r="AS58" s="514"/>
      <c r="AT58" s="515">
        <v>1.7</v>
      </c>
      <c r="AV58" s="512" t="s">
        <v>598</v>
      </c>
      <c r="AW58" s="513"/>
      <c r="AX58" s="513"/>
      <c r="AY58" s="514"/>
      <c r="AZ58" s="515">
        <v>1.7</v>
      </c>
      <c r="BB58" s="512" t="s">
        <v>598</v>
      </c>
      <c r="BC58" s="513"/>
      <c r="BD58" s="513"/>
      <c r="BE58" s="514"/>
      <c r="BF58" s="515">
        <v>1.7</v>
      </c>
      <c r="BH58" s="512" t="s">
        <v>598</v>
      </c>
      <c r="BI58" s="513"/>
      <c r="BJ58" s="513"/>
      <c r="BK58" s="514"/>
      <c r="BL58" s="515">
        <v>1.7</v>
      </c>
    </row>
    <row r="59" spans="1:64" ht="16.5" thickBot="1">
      <c r="A59" s="517" t="s">
        <v>237</v>
      </c>
      <c r="B59" s="518"/>
      <c r="C59" s="518"/>
      <c r="D59" s="519"/>
      <c r="E59" s="519">
        <f>E58+E57</f>
        <v>52</v>
      </c>
      <c r="F59" s="517" t="s">
        <v>237</v>
      </c>
      <c r="G59" s="518"/>
      <c r="H59" s="518"/>
      <c r="I59" s="519"/>
      <c r="J59" s="520">
        <f>J58+J57</f>
        <v>53.7</v>
      </c>
      <c r="K59" s="504"/>
      <c r="L59" s="517" t="s">
        <v>237</v>
      </c>
      <c r="M59" s="518"/>
      <c r="N59" s="518"/>
      <c r="O59" s="519"/>
      <c r="P59" s="520">
        <f>P58+P57</f>
        <v>53.7</v>
      </c>
      <c r="Q59" s="504"/>
      <c r="R59" s="517" t="s">
        <v>237</v>
      </c>
      <c r="S59" s="518"/>
      <c r="T59" s="518"/>
      <c r="U59" s="519"/>
      <c r="V59" s="520">
        <f>V58+V57</f>
        <v>53.7</v>
      </c>
      <c r="X59" s="517" t="s">
        <v>237</v>
      </c>
      <c r="Y59" s="518"/>
      <c r="Z59" s="518"/>
      <c r="AA59" s="519"/>
      <c r="AB59" s="519">
        <f>AB58+AB57</f>
        <v>53.7</v>
      </c>
      <c r="AD59" s="517" t="s">
        <v>237</v>
      </c>
      <c r="AE59" s="518"/>
      <c r="AF59" s="518"/>
      <c r="AG59" s="519"/>
      <c r="AH59" s="519">
        <f>AH58+AH57</f>
        <v>53.7</v>
      </c>
      <c r="AJ59" s="517" t="s">
        <v>237</v>
      </c>
      <c r="AK59" s="518"/>
      <c r="AL59" s="518"/>
      <c r="AM59" s="519"/>
      <c r="AN59" s="519">
        <f>AN58+AN57</f>
        <v>53.7</v>
      </c>
      <c r="AP59" s="517" t="s">
        <v>237</v>
      </c>
      <c r="AQ59" s="518"/>
      <c r="AR59" s="518"/>
      <c r="AS59" s="519"/>
      <c r="AT59" s="519">
        <f>AT58+AT57</f>
        <v>53.7</v>
      </c>
      <c r="AV59" s="517" t="s">
        <v>237</v>
      </c>
      <c r="AW59" s="518"/>
      <c r="AX59" s="518"/>
      <c r="AY59" s="519"/>
      <c r="AZ59" s="519">
        <f>AZ58+AZ57</f>
        <v>53.7</v>
      </c>
      <c r="BB59" s="517" t="s">
        <v>237</v>
      </c>
      <c r="BC59" s="518"/>
      <c r="BD59" s="518"/>
      <c r="BE59" s="519"/>
      <c r="BF59" s="519">
        <f>BF58+BF57</f>
        <v>53.7</v>
      </c>
      <c r="BH59" s="517" t="s">
        <v>237</v>
      </c>
      <c r="BI59" s="518"/>
      <c r="BJ59" s="518"/>
      <c r="BK59" s="519"/>
      <c r="BL59" s="519">
        <f>BL58+BL57</f>
        <v>53.7</v>
      </c>
    </row>
    <row r="60" spans="1:64" ht="16.5" thickBot="1">
      <c r="A60" s="521" t="s">
        <v>599</v>
      </c>
      <c r="B60" s="522"/>
      <c r="C60" s="522"/>
      <c r="D60" s="523"/>
      <c r="E60" s="524">
        <f>E46*E47*E59*2.4</f>
        <v>657196.7999999999</v>
      </c>
      <c r="F60" s="521" t="s">
        <v>599</v>
      </c>
      <c r="G60" s="522"/>
      <c r="H60" s="522"/>
      <c r="I60" s="523"/>
      <c r="J60" s="525">
        <f>J46*J47*J59*2.4</f>
        <v>853701.1200000001</v>
      </c>
      <c r="K60" s="526">
        <f>J60-E60</f>
        <v>196504.32000000018</v>
      </c>
      <c r="L60" s="521" t="s">
        <v>599</v>
      </c>
      <c r="M60" s="522"/>
      <c r="N60" s="522"/>
      <c r="O60" s="523"/>
      <c r="P60" s="525">
        <f>P46*P47*P59*2.4</f>
        <v>887725.4400000001</v>
      </c>
      <c r="Q60" s="526">
        <f>P60-J60</f>
        <v>34024.31999999995</v>
      </c>
      <c r="R60" s="521" t="s">
        <v>599</v>
      </c>
      <c r="S60" s="522"/>
      <c r="T60" s="522"/>
      <c r="U60" s="523"/>
      <c r="V60" s="525">
        <f>V46*V47*V59*2.4</f>
        <v>1065322.08</v>
      </c>
      <c r="X60" s="521" t="s">
        <v>599</v>
      </c>
      <c r="Y60" s="522"/>
      <c r="Z60" s="522"/>
      <c r="AA60" s="523"/>
      <c r="AB60" s="524">
        <f>AB46*AB47*AB59*2.4</f>
        <v>1111461.12</v>
      </c>
      <c r="AD60" s="521" t="s">
        <v>599</v>
      </c>
      <c r="AE60" s="522"/>
      <c r="AF60" s="522"/>
      <c r="AG60" s="523"/>
      <c r="AH60" s="524">
        <f>AH46*AH47*AH59*2.4</f>
        <v>1333650.24</v>
      </c>
      <c r="AJ60" s="521" t="s">
        <v>599</v>
      </c>
      <c r="AK60" s="522"/>
      <c r="AL60" s="522"/>
      <c r="AM60" s="523"/>
      <c r="AN60" s="524">
        <f>AN46*AN47*AN59*2.4</f>
        <v>1374118.56</v>
      </c>
      <c r="AP60" s="521" t="s">
        <v>599</v>
      </c>
      <c r="AQ60" s="522"/>
      <c r="AR60" s="522"/>
      <c r="AS60" s="523"/>
      <c r="AT60" s="524">
        <f>AT46*AT47*AT59*2.4</f>
        <v>1374118.56</v>
      </c>
      <c r="AV60" s="521" t="s">
        <v>599</v>
      </c>
      <c r="AW60" s="522"/>
      <c r="AX60" s="522"/>
      <c r="AY60" s="523"/>
      <c r="AZ60" s="524">
        <f>(AZ46*AZ47*AZ59*2.4)/12*6</f>
        <v>687059.28</v>
      </c>
      <c r="BB60" s="521" t="s">
        <v>599</v>
      </c>
      <c r="BC60" s="522"/>
      <c r="BD60" s="522"/>
      <c r="BE60" s="523"/>
      <c r="BF60" s="524">
        <f>(BF46*BF47*BF59*2.4)/12*6</f>
        <v>746086.32</v>
      </c>
      <c r="BH60" s="521" t="s">
        <v>599</v>
      </c>
      <c r="BI60" s="522"/>
      <c r="BJ60" s="522"/>
      <c r="BK60" s="523"/>
      <c r="BL60" s="524">
        <f>(BL46*BL47*BL59*2.4)</f>
        <v>1492172.64</v>
      </c>
    </row>
    <row r="61" spans="1:64" ht="16.5" thickBot="1">
      <c r="A61" s="527" t="s">
        <v>600</v>
      </c>
      <c r="B61" s="528"/>
      <c r="C61" s="528"/>
      <c r="D61" s="529"/>
      <c r="E61" s="530">
        <f>E60*30.2%</f>
        <v>198473.43359999996</v>
      </c>
      <c r="F61" s="527" t="s">
        <v>600</v>
      </c>
      <c r="G61" s="528"/>
      <c r="H61" s="528"/>
      <c r="I61" s="529"/>
      <c r="J61" s="531">
        <f>J60*30.2%</f>
        <v>257817.73824000004</v>
      </c>
      <c r="K61" s="526">
        <f>J61-E61</f>
        <v>59344.304640000075</v>
      </c>
      <c r="L61" s="527" t="s">
        <v>600</v>
      </c>
      <c r="M61" s="528"/>
      <c r="N61" s="528"/>
      <c r="O61" s="529"/>
      <c r="P61" s="531">
        <f>P60*30.2%</f>
        <v>268093.08288</v>
      </c>
      <c r="Q61" s="526">
        <f aca="true" t="shared" si="0" ref="Q61:Q66">P61-J61</f>
        <v>10275.344639999967</v>
      </c>
      <c r="R61" s="527" t="s">
        <v>600</v>
      </c>
      <c r="S61" s="528"/>
      <c r="T61" s="528"/>
      <c r="U61" s="529"/>
      <c r="V61" s="531">
        <f>V60*30.2%</f>
        <v>321727.26816000004</v>
      </c>
      <c r="X61" s="527" t="s">
        <v>600</v>
      </c>
      <c r="Y61" s="528"/>
      <c r="Z61" s="528"/>
      <c r="AA61" s="529"/>
      <c r="AB61" s="530">
        <f>AB60*30.2%</f>
        <v>335661.25824</v>
      </c>
      <c r="AD61" s="527" t="s">
        <v>600</v>
      </c>
      <c r="AE61" s="528"/>
      <c r="AF61" s="528"/>
      <c r="AG61" s="529"/>
      <c r="AH61" s="530">
        <f>AH60*30.2%</f>
        <v>402762.37247999996</v>
      </c>
      <c r="AJ61" s="527" t="s">
        <v>600</v>
      </c>
      <c r="AK61" s="528"/>
      <c r="AL61" s="528"/>
      <c r="AM61" s="529"/>
      <c r="AN61" s="530">
        <f>AN60*30.2%</f>
        <v>414983.80512</v>
      </c>
      <c r="AP61" s="527" t="s">
        <v>600</v>
      </c>
      <c r="AQ61" s="528"/>
      <c r="AR61" s="528"/>
      <c r="AS61" s="529"/>
      <c r="AT61" s="530">
        <f>AT60*30.2%</f>
        <v>414983.80512</v>
      </c>
      <c r="AV61" s="527" t="s">
        <v>600</v>
      </c>
      <c r="AW61" s="528"/>
      <c r="AX61" s="528"/>
      <c r="AY61" s="529"/>
      <c r="AZ61" s="530">
        <f>AZ60*30.2%</f>
        <v>207491.90256</v>
      </c>
      <c r="BB61" s="527" t="s">
        <v>600</v>
      </c>
      <c r="BC61" s="528"/>
      <c r="BD61" s="528"/>
      <c r="BE61" s="529"/>
      <c r="BF61" s="530">
        <f>BF60*30.2%</f>
        <v>225318.06863999998</v>
      </c>
      <c r="BH61" s="527" t="s">
        <v>600</v>
      </c>
      <c r="BI61" s="528"/>
      <c r="BJ61" s="528"/>
      <c r="BK61" s="529"/>
      <c r="BL61" s="530">
        <f>BL60*30.2%</f>
        <v>450636.13727999997</v>
      </c>
    </row>
    <row r="62" spans="1:64" ht="16.5" thickBot="1">
      <c r="A62" s="532"/>
      <c r="B62" s="533"/>
      <c r="C62" s="533"/>
      <c r="D62" s="534"/>
      <c r="E62" s="535"/>
      <c r="F62" s="532"/>
      <c r="G62" s="533"/>
      <c r="H62" s="533"/>
      <c r="I62" s="534"/>
      <c r="J62" s="536"/>
      <c r="K62" s="526"/>
      <c r="L62" s="532"/>
      <c r="M62" s="533"/>
      <c r="N62" s="533"/>
      <c r="O62" s="534"/>
      <c r="P62" s="536"/>
      <c r="Q62" s="526">
        <f t="shared" si="0"/>
        <v>0</v>
      </c>
      <c r="R62" s="532"/>
      <c r="S62" s="533"/>
      <c r="T62" s="533"/>
      <c r="U62" s="534"/>
      <c r="V62" s="536"/>
      <c r="X62" s="532"/>
      <c r="Y62" s="533"/>
      <c r="Z62" s="533"/>
      <c r="AA62" s="534"/>
      <c r="AB62" s="535"/>
      <c r="AD62" s="532"/>
      <c r="AE62" s="533"/>
      <c r="AF62" s="533"/>
      <c r="AG62" s="534"/>
      <c r="AH62" s="535"/>
      <c r="AJ62" s="532"/>
      <c r="AK62" s="533"/>
      <c r="AL62" s="533"/>
      <c r="AM62" s="534"/>
      <c r="AN62" s="535"/>
      <c r="AP62" s="710" t="s">
        <v>816</v>
      </c>
      <c r="AQ62" s="711">
        <v>0.1</v>
      </c>
      <c r="AR62" s="533"/>
      <c r="AS62" s="534"/>
      <c r="AT62" s="535">
        <f>AT60*AQ62</f>
        <v>137411.856</v>
      </c>
      <c r="AV62" s="710" t="s">
        <v>816</v>
      </c>
      <c r="AW62" s="711">
        <v>0.1</v>
      </c>
      <c r="AX62" s="533"/>
      <c r="AY62" s="534"/>
      <c r="AZ62" s="535">
        <f>AZ60*AW62</f>
        <v>68705.928</v>
      </c>
      <c r="BB62" s="710" t="s">
        <v>816</v>
      </c>
      <c r="BC62" s="711">
        <v>0.1</v>
      </c>
      <c r="BD62" s="533"/>
      <c r="BE62" s="534"/>
      <c r="BF62" s="535">
        <f>BF60*BC62</f>
        <v>74608.632</v>
      </c>
      <c r="BH62" s="710" t="s">
        <v>816</v>
      </c>
      <c r="BI62" s="711">
        <v>0.1</v>
      </c>
      <c r="BJ62" s="533"/>
      <c r="BK62" s="534"/>
      <c r="BL62" s="535">
        <f>BL60*BI62</f>
        <v>149217.264</v>
      </c>
    </row>
    <row r="63" spans="1:64" ht="16.5" thickBot="1">
      <c r="A63" s="532"/>
      <c r="B63" s="533"/>
      <c r="C63" s="533"/>
      <c r="D63" s="534"/>
      <c r="E63" s="535"/>
      <c r="F63" s="532"/>
      <c r="G63" s="533"/>
      <c r="H63" s="533"/>
      <c r="I63" s="534"/>
      <c r="J63" s="536"/>
      <c r="K63" s="526"/>
      <c r="L63" s="532"/>
      <c r="M63" s="533"/>
      <c r="N63" s="533"/>
      <c r="O63" s="534"/>
      <c r="P63" s="536"/>
      <c r="Q63" s="526">
        <f t="shared" si="0"/>
        <v>0</v>
      </c>
      <c r="R63" s="532"/>
      <c r="S63" s="533"/>
      <c r="T63" s="533"/>
      <c r="U63" s="534"/>
      <c r="V63" s="536"/>
      <c r="X63" s="532"/>
      <c r="Y63" s="533"/>
      <c r="Z63" s="533"/>
      <c r="AA63" s="534"/>
      <c r="AB63" s="535"/>
      <c r="AD63" s="532"/>
      <c r="AE63" s="533"/>
      <c r="AF63" s="533"/>
      <c r="AG63" s="534"/>
      <c r="AH63" s="535"/>
      <c r="AJ63" s="532"/>
      <c r="AK63" s="533"/>
      <c r="AL63" s="533"/>
      <c r="AM63" s="534"/>
      <c r="AN63" s="535"/>
      <c r="AP63" s="532"/>
      <c r="AQ63" s="533"/>
      <c r="AR63" s="533"/>
      <c r="AS63" s="534"/>
      <c r="AT63" s="535"/>
      <c r="AV63" s="532"/>
      <c r="AW63" s="533"/>
      <c r="AX63" s="533"/>
      <c r="AY63" s="534"/>
      <c r="AZ63" s="535"/>
      <c r="BB63" s="532"/>
      <c r="BC63" s="533"/>
      <c r="BD63" s="533"/>
      <c r="BE63" s="534"/>
      <c r="BF63" s="535"/>
      <c r="BH63" s="532"/>
      <c r="BI63" s="533"/>
      <c r="BJ63" s="533"/>
      <c r="BK63" s="534"/>
      <c r="BL63" s="535"/>
    </row>
    <row r="64" spans="1:64" ht="16.5" thickBot="1">
      <c r="A64" s="537" t="s">
        <v>601</v>
      </c>
      <c r="B64" s="538"/>
      <c r="C64" s="538"/>
      <c r="D64" s="539"/>
      <c r="E64" s="540">
        <f>E60+D60</f>
        <v>657196.7999999999</v>
      </c>
      <c r="F64" s="537" t="s">
        <v>601</v>
      </c>
      <c r="G64" s="538"/>
      <c r="H64" s="538"/>
      <c r="I64" s="539"/>
      <c r="J64" s="541">
        <f>J60+I60</f>
        <v>853701.1200000001</v>
      </c>
      <c r="K64" s="526">
        <f>J64-E64</f>
        <v>196504.32000000018</v>
      </c>
      <c r="L64" s="537" t="s">
        <v>601</v>
      </c>
      <c r="M64" s="538"/>
      <c r="N64" s="538"/>
      <c r="O64" s="539"/>
      <c r="P64" s="541">
        <f>P60+O60</f>
        <v>887725.4400000001</v>
      </c>
      <c r="Q64" s="526">
        <f t="shared" si="0"/>
        <v>34024.31999999995</v>
      </c>
      <c r="R64" s="537" t="s">
        <v>601</v>
      </c>
      <c r="S64" s="538"/>
      <c r="T64" s="538"/>
      <c r="U64" s="539"/>
      <c r="V64" s="541">
        <f>V60+U60</f>
        <v>1065322.08</v>
      </c>
      <c r="X64" s="537" t="s">
        <v>601</v>
      </c>
      <c r="Y64" s="538"/>
      <c r="Z64" s="538"/>
      <c r="AA64" s="539"/>
      <c r="AB64" s="540">
        <f>AB60+AA60</f>
        <v>1111461.12</v>
      </c>
      <c r="AD64" s="537" t="s">
        <v>601</v>
      </c>
      <c r="AE64" s="538"/>
      <c r="AF64" s="538"/>
      <c r="AG64" s="539"/>
      <c r="AH64" s="540">
        <f>AH60+AG60</f>
        <v>1333650.24</v>
      </c>
      <c r="AJ64" s="537" t="s">
        <v>601</v>
      </c>
      <c r="AK64" s="538"/>
      <c r="AL64" s="538"/>
      <c r="AM64" s="539"/>
      <c r="AN64" s="540">
        <f>AN60+AM60</f>
        <v>1374118.56</v>
      </c>
      <c r="AP64" s="537" t="s">
        <v>601</v>
      </c>
      <c r="AQ64" s="538"/>
      <c r="AR64" s="538"/>
      <c r="AS64" s="539"/>
      <c r="AT64" s="540">
        <f>AT60+AT62</f>
        <v>1511530.416</v>
      </c>
      <c r="AV64" s="537" t="s">
        <v>601</v>
      </c>
      <c r="AW64" s="538"/>
      <c r="AX64" s="538"/>
      <c r="AY64" s="539"/>
      <c r="AZ64" s="540">
        <f>AZ60+AZ62</f>
        <v>755765.208</v>
      </c>
      <c r="BB64" s="537" t="s">
        <v>601</v>
      </c>
      <c r="BC64" s="538"/>
      <c r="BD64" s="538"/>
      <c r="BE64" s="539"/>
      <c r="BF64" s="540">
        <f>BF60+BF62</f>
        <v>820694.9519999999</v>
      </c>
      <c r="BH64" s="537" t="s">
        <v>601</v>
      </c>
      <c r="BI64" s="538"/>
      <c r="BJ64" s="538"/>
      <c r="BK64" s="539"/>
      <c r="BL64" s="540">
        <f>BL60+BL62</f>
        <v>1641389.9039999999</v>
      </c>
    </row>
    <row r="65" spans="1:64" ht="16.5" thickBot="1">
      <c r="A65" s="537" t="s">
        <v>602</v>
      </c>
      <c r="B65" s="538"/>
      <c r="C65" s="538"/>
      <c r="D65" s="539"/>
      <c r="E65" s="540">
        <f>E64*30.2%</f>
        <v>198473.43359999996</v>
      </c>
      <c r="F65" s="537" t="s">
        <v>602</v>
      </c>
      <c r="G65" s="538"/>
      <c r="H65" s="538"/>
      <c r="I65" s="539"/>
      <c r="J65" s="541">
        <f>J64*30.2%</f>
        <v>257817.73824000004</v>
      </c>
      <c r="K65" s="526">
        <f>J65-E65</f>
        <v>59344.304640000075</v>
      </c>
      <c r="L65" s="537" t="s">
        <v>602</v>
      </c>
      <c r="M65" s="538"/>
      <c r="N65" s="538"/>
      <c r="O65" s="539"/>
      <c r="P65" s="541">
        <f>P64*30.2%</f>
        <v>268093.08288</v>
      </c>
      <c r="Q65" s="526">
        <f t="shared" si="0"/>
        <v>10275.344639999967</v>
      </c>
      <c r="R65" s="537" t="s">
        <v>602</v>
      </c>
      <c r="S65" s="538"/>
      <c r="T65" s="538"/>
      <c r="U65" s="539"/>
      <c r="V65" s="541">
        <f>V64*30.2%</f>
        <v>321727.26816000004</v>
      </c>
      <c r="X65" s="537" t="s">
        <v>602</v>
      </c>
      <c r="Y65" s="538"/>
      <c r="Z65" s="538"/>
      <c r="AA65" s="539"/>
      <c r="AB65" s="540">
        <f>AB64*30.2%</f>
        <v>335661.25824</v>
      </c>
      <c r="AD65" s="537" t="s">
        <v>602</v>
      </c>
      <c r="AE65" s="538"/>
      <c r="AF65" s="538"/>
      <c r="AG65" s="539"/>
      <c r="AH65" s="540">
        <f>AH64*30.2%</f>
        <v>402762.37247999996</v>
      </c>
      <c r="AJ65" s="537" t="s">
        <v>602</v>
      </c>
      <c r="AK65" s="538"/>
      <c r="AL65" s="538"/>
      <c r="AM65" s="539"/>
      <c r="AN65" s="540">
        <f>AN64*30.2%</f>
        <v>414983.80512</v>
      </c>
      <c r="AP65" s="537" t="s">
        <v>602</v>
      </c>
      <c r="AQ65" s="538"/>
      <c r="AR65" s="538"/>
      <c r="AS65" s="539"/>
      <c r="AT65" s="540">
        <f>AT64*30.2%</f>
        <v>456482.185632</v>
      </c>
      <c r="AV65" s="537" t="s">
        <v>602</v>
      </c>
      <c r="AW65" s="538"/>
      <c r="AX65" s="538"/>
      <c r="AY65" s="539"/>
      <c r="AZ65" s="540">
        <f>AZ64*30.2%</f>
        <v>228241.092816</v>
      </c>
      <c r="BB65" s="537" t="s">
        <v>602</v>
      </c>
      <c r="BC65" s="538"/>
      <c r="BD65" s="538"/>
      <c r="BE65" s="539"/>
      <c r="BF65" s="540">
        <f>BF64*30.2%</f>
        <v>247849.87550399997</v>
      </c>
      <c r="BH65" s="537" t="s">
        <v>602</v>
      </c>
      <c r="BI65" s="538"/>
      <c r="BJ65" s="538"/>
      <c r="BK65" s="539"/>
      <c r="BL65" s="540">
        <f>BL64*30.2%</f>
        <v>495699.75100799993</v>
      </c>
    </row>
    <row r="66" spans="1:64" ht="16.5" thickBot="1">
      <c r="A66" s="537" t="s">
        <v>603</v>
      </c>
      <c r="B66" s="538"/>
      <c r="C66" s="538"/>
      <c r="D66" s="539"/>
      <c r="E66" s="540">
        <f>E64+E65</f>
        <v>855670.2335999999</v>
      </c>
      <c r="F66" s="537" t="s">
        <v>603</v>
      </c>
      <c r="G66" s="538"/>
      <c r="H66" s="538"/>
      <c r="I66" s="539"/>
      <c r="J66" s="540">
        <f>J64+J65</f>
        <v>1111518.8582400002</v>
      </c>
      <c r="K66" s="542">
        <f>J66-E66</f>
        <v>255848.6246400003</v>
      </c>
      <c r="L66" s="537" t="s">
        <v>603</v>
      </c>
      <c r="M66" s="538"/>
      <c r="N66" s="538"/>
      <c r="O66" s="539"/>
      <c r="P66" s="540">
        <f>P64+P65</f>
        <v>1155818.52288</v>
      </c>
      <c r="Q66" s="526">
        <f t="shared" si="0"/>
        <v>44299.66463999986</v>
      </c>
      <c r="R66" s="537" t="s">
        <v>603</v>
      </c>
      <c r="S66" s="538"/>
      <c r="T66" s="538"/>
      <c r="U66" s="539"/>
      <c r="V66" s="540">
        <f>V64+V65</f>
        <v>1387049.34816</v>
      </c>
      <c r="X66" s="537" t="s">
        <v>603</v>
      </c>
      <c r="Y66" s="538"/>
      <c r="Z66" s="538"/>
      <c r="AA66" s="539"/>
      <c r="AB66" s="540">
        <f>AB64+AB65</f>
        <v>1447122.37824</v>
      </c>
      <c r="AD66" s="537" t="s">
        <v>603</v>
      </c>
      <c r="AE66" s="538"/>
      <c r="AF66" s="538"/>
      <c r="AG66" s="539"/>
      <c r="AH66" s="540">
        <f>AH64+AH65</f>
        <v>1736412.61248</v>
      </c>
      <c r="AJ66" s="537" t="s">
        <v>603</v>
      </c>
      <c r="AK66" s="538"/>
      <c r="AL66" s="538"/>
      <c r="AM66" s="539"/>
      <c r="AN66" s="540">
        <f>AN64+AN65</f>
        <v>1789102.36512</v>
      </c>
      <c r="AP66" s="537" t="s">
        <v>603</v>
      </c>
      <c r="AQ66" s="538"/>
      <c r="AR66" s="538"/>
      <c r="AS66" s="539"/>
      <c r="AT66" s="540">
        <f>AT64+AT65</f>
        <v>1968012.601632</v>
      </c>
      <c r="AV66" s="537" t="s">
        <v>603</v>
      </c>
      <c r="AW66" s="538"/>
      <c r="AX66" s="538"/>
      <c r="AY66" s="539"/>
      <c r="AZ66" s="540">
        <f>AZ64+AZ65</f>
        <v>984006.300816</v>
      </c>
      <c r="BB66" s="537" t="s">
        <v>603</v>
      </c>
      <c r="BC66" s="538"/>
      <c r="BD66" s="538"/>
      <c r="BE66" s="539"/>
      <c r="BF66" s="540">
        <f>BF64+BF65</f>
        <v>1068544.827504</v>
      </c>
      <c r="BH66" s="537" t="s">
        <v>603</v>
      </c>
      <c r="BI66" s="538"/>
      <c r="BJ66" s="538"/>
      <c r="BK66" s="539"/>
      <c r="BL66" s="540">
        <f>BL64+BL65</f>
        <v>2137089.655008</v>
      </c>
    </row>
    <row r="67" spans="1:6" ht="15.75">
      <c r="A67" s="424"/>
      <c r="B67" s="424"/>
      <c r="C67" s="424"/>
      <c r="D67" s="424"/>
      <c r="E67" s="423"/>
      <c r="F67" s="543"/>
    </row>
    <row r="68" spans="2:46" ht="12.75">
      <c r="B68" s="544"/>
      <c r="C68" s="545"/>
      <c r="D68" s="545"/>
      <c r="E68" s="546"/>
      <c r="F68" s="544"/>
      <c r="AB68">
        <f>AB64/12*5</f>
        <v>463108.80000000005</v>
      </c>
      <c r="AH68">
        <f>AH64/12*4</f>
        <v>444550.08</v>
      </c>
      <c r="AN68">
        <f>AN64/12*3</f>
        <v>343529.64</v>
      </c>
      <c r="AT68">
        <f>AT64/12*3</f>
        <v>377882.604</v>
      </c>
    </row>
    <row r="69" spans="2:46" ht="12.75">
      <c r="B69" s="545"/>
      <c r="C69" s="547"/>
      <c r="D69" s="548"/>
      <c r="E69" s="546"/>
      <c r="F69" s="544"/>
      <c r="AN69">
        <f>AB68+AH68+AN68</f>
        <v>1251188.52</v>
      </c>
      <c r="AT69">
        <f>AH68+AN68+AT68</f>
        <v>1165962.324</v>
      </c>
    </row>
    <row r="70" spans="2:6" ht="12.75">
      <c r="B70" s="544"/>
      <c r="C70" s="549"/>
      <c r="D70" s="544"/>
      <c r="E70" s="546"/>
      <c r="F70" s="544"/>
    </row>
    <row r="71" spans="2:6" ht="12.75">
      <c r="B71" s="545"/>
      <c r="C71" s="547"/>
      <c r="D71" s="548"/>
      <c r="E71" s="546"/>
      <c r="F71" s="544"/>
    </row>
    <row r="72" spans="2:6" ht="12.75">
      <c r="B72" s="544"/>
      <c r="C72" s="544"/>
      <c r="D72" s="544"/>
      <c r="E72" s="546"/>
      <c r="F72" s="544"/>
    </row>
  </sheetData>
  <sheetProtection/>
  <mergeCells count="33">
    <mergeCell ref="AV48:AZ48"/>
    <mergeCell ref="BB48:BF48"/>
    <mergeCell ref="BH48:BL48"/>
    <mergeCell ref="AP48:AT48"/>
    <mergeCell ref="A48:E48"/>
    <mergeCell ref="F48:J48"/>
    <mergeCell ref="AJ48:AN48"/>
    <mergeCell ref="AD48:AH48"/>
    <mergeCell ref="A38:E40"/>
    <mergeCell ref="H40:K40"/>
    <mergeCell ref="X48:AB48"/>
    <mergeCell ref="L48:P48"/>
    <mergeCell ref="R48:V48"/>
    <mergeCell ref="H41:K41"/>
    <mergeCell ref="H42:K42"/>
    <mergeCell ref="A17:H17"/>
    <mergeCell ref="A43:E43"/>
    <mergeCell ref="H43:K43"/>
    <mergeCell ref="A19:H19"/>
    <mergeCell ref="A20:H20"/>
    <mergeCell ref="A29:G29"/>
    <mergeCell ref="A30:H30"/>
    <mergeCell ref="A31:H31"/>
    <mergeCell ref="A33:H33"/>
    <mergeCell ref="A34:H34"/>
    <mergeCell ref="A15:G15"/>
    <mergeCell ref="A16:H16"/>
    <mergeCell ref="A1:E1"/>
    <mergeCell ref="A2:E2"/>
    <mergeCell ref="A4:A5"/>
    <mergeCell ref="B8:K8"/>
    <mergeCell ref="A9:K9"/>
    <mergeCell ref="A10:K10"/>
  </mergeCells>
  <printOptions/>
  <pageMargins left="0.7" right="0.7" top="0.75" bottom="0.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4" sqref="A4:IV22"/>
    </sheetView>
  </sheetViews>
  <sheetFormatPr defaultColWidth="9.140625" defaultRowHeight="12.75"/>
  <cols>
    <col min="1" max="1" width="8.8515625" style="600" customWidth="1"/>
    <col min="2" max="2" width="25.00390625" style="600" customWidth="1"/>
    <col min="3" max="3" width="13.57421875" style="600" customWidth="1"/>
    <col min="4" max="4" width="17.57421875" style="600" hidden="1" customWidth="1"/>
    <col min="5" max="5" width="12.28125" style="600" customWidth="1"/>
    <col min="6" max="6" width="12.421875" style="600" customWidth="1"/>
    <col min="7" max="7" width="11.28125" style="600" customWidth="1"/>
    <col min="8" max="16384" width="9.140625" style="600" customWidth="1"/>
  </cols>
  <sheetData>
    <row r="1" spans="1:7" ht="15.75">
      <c r="A1" s="1207" t="s">
        <v>648</v>
      </c>
      <c r="B1" s="1207"/>
      <c r="C1" s="1207"/>
      <c r="D1" s="1207"/>
      <c r="E1" s="1207"/>
      <c r="F1" s="1207"/>
      <c r="G1" s="1207"/>
    </row>
    <row r="2" spans="1:7" ht="15.75">
      <c r="A2" s="599"/>
      <c r="B2" s="599"/>
      <c r="C2" s="599"/>
      <c r="D2" s="599"/>
      <c r="E2" s="599"/>
      <c r="F2" s="599"/>
      <c r="G2" s="599"/>
    </row>
    <row r="3" spans="1:11" ht="15.75">
      <c r="A3" s="1208" t="s">
        <v>649</v>
      </c>
      <c r="B3" s="1208"/>
      <c r="C3" s="1208"/>
      <c r="D3" s="1208"/>
      <c r="E3" s="1208"/>
      <c r="F3" s="1208"/>
      <c r="G3" s="1208"/>
      <c r="H3" s="260"/>
      <c r="I3" s="260"/>
      <c r="J3" s="260"/>
      <c r="K3" s="260"/>
    </row>
    <row r="4" spans="1:11" ht="15.75" hidden="1">
      <c r="A4" s="1209"/>
      <c r="B4" s="1209"/>
      <c r="C4" s="1209"/>
      <c r="D4" s="1209"/>
      <c r="E4" s="1209"/>
      <c r="F4" s="1209"/>
      <c r="G4" s="1209"/>
      <c r="H4" s="260"/>
      <c r="I4" s="260"/>
      <c r="J4" s="260"/>
      <c r="K4" s="260"/>
    </row>
    <row r="5" spans="1:7" ht="15.75" hidden="1">
      <c r="A5" s="1210" t="s">
        <v>650</v>
      </c>
      <c r="B5" s="1210"/>
      <c r="C5" s="1210"/>
      <c r="D5" s="1210"/>
      <c r="E5" s="1210"/>
      <c r="F5" s="1210"/>
      <c r="G5" s="1210"/>
    </row>
    <row r="6" spans="1:7" ht="15.75" hidden="1">
      <c r="A6" s="599"/>
      <c r="B6" s="599"/>
      <c r="C6" s="599"/>
      <c r="D6" s="599"/>
      <c r="E6" s="599"/>
      <c r="F6" s="599"/>
      <c r="G6" s="599"/>
    </row>
    <row r="7" spans="1:7" ht="15.75" hidden="1">
      <c r="A7" s="1131" t="s">
        <v>269</v>
      </c>
      <c r="B7" s="1131"/>
      <c r="C7" s="1131"/>
      <c r="D7" s="1131"/>
      <c r="E7" s="1131"/>
      <c r="F7" s="1131"/>
      <c r="G7" s="1131"/>
    </row>
    <row r="8" spans="1:12" ht="60" customHeight="1" hidden="1">
      <c r="A8" s="124" t="s">
        <v>0</v>
      </c>
      <c r="B8" s="1031" t="s">
        <v>80</v>
      </c>
      <c r="C8" s="1032"/>
      <c r="D8" s="1033"/>
      <c r="E8" s="48" t="s">
        <v>7</v>
      </c>
      <c r="F8" s="48" t="s">
        <v>54</v>
      </c>
      <c r="G8" s="125" t="s">
        <v>51</v>
      </c>
      <c r="H8" s="260"/>
      <c r="I8" s="260"/>
      <c r="J8" s="260"/>
      <c r="K8" s="260"/>
      <c r="L8" s="260"/>
    </row>
    <row r="9" spans="1:12" ht="15.75" hidden="1">
      <c r="A9" s="124">
        <v>1</v>
      </c>
      <c r="B9" s="1127" t="s">
        <v>651</v>
      </c>
      <c r="C9" s="1127"/>
      <c r="D9" s="1127"/>
      <c r="E9" s="45">
        <v>1</v>
      </c>
      <c r="F9" s="2">
        <v>0</v>
      </c>
      <c r="G9" s="270">
        <f>E9*F9</f>
        <v>0</v>
      </c>
      <c r="H9" s="245"/>
      <c r="I9" s="245"/>
      <c r="J9" s="245"/>
      <c r="K9" s="245"/>
      <c r="L9" s="245"/>
    </row>
    <row r="10" spans="1:7" ht="15.75" hidden="1">
      <c r="A10" s="127" t="s">
        <v>35</v>
      </c>
      <c r="B10" s="1127"/>
      <c r="C10" s="1127"/>
      <c r="D10" s="1127"/>
      <c r="E10" s="95"/>
      <c r="F10" s="95"/>
      <c r="G10" s="295">
        <f>E10*F10</f>
        <v>0</v>
      </c>
    </row>
    <row r="11" spans="1:7" ht="16.5" hidden="1" thickBot="1">
      <c r="A11" s="964" t="s">
        <v>1</v>
      </c>
      <c r="B11" s="965"/>
      <c r="C11" s="965"/>
      <c r="D11" s="965"/>
      <c r="E11" s="131"/>
      <c r="F11" s="132"/>
      <c r="G11" s="280">
        <f>SUM(G9:G10)</f>
        <v>0</v>
      </c>
    </row>
    <row r="12" ht="15.75" hidden="1"/>
    <row r="13" spans="1:7" ht="15.75" hidden="1">
      <c r="A13" s="245"/>
      <c r="B13" s="245"/>
      <c r="C13" s="601"/>
      <c r="D13" s="601"/>
      <c r="E13" s="602"/>
      <c r="F13" s="260"/>
      <c r="G13" s="260"/>
    </row>
    <row r="14" spans="1:9" s="344" customFormat="1" ht="15.75" hidden="1">
      <c r="A14" s="413" t="s">
        <v>608</v>
      </c>
      <c r="B14" s="414"/>
      <c r="C14" s="414"/>
      <c r="D14" s="414"/>
      <c r="E14" s="414"/>
      <c r="F14" s="415"/>
      <c r="G14" s="415"/>
      <c r="H14" s="415"/>
      <c r="I14" s="414"/>
    </row>
    <row r="15" spans="1:7" ht="15.75" hidden="1">
      <c r="A15" s="245"/>
      <c r="B15" s="245"/>
      <c r="C15" s="601"/>
      <c r="D15" s="601"/>
      <c r="E15" s="602"/>
      <c r="F15" s="260"/>
      <c r="G15" s="260"/>
    </row>
    <row r="16" spans="1:7" ht="15.75" hidden="1">
      <c r="A16" s="245"/>
      <c r="B16" s="245" t="s">
        <v>673</v>
      </c>
      <c r="C16" s="601"/>
      <c r="D16" s="601"/>
      <c r="E16" s="602"/>
      <c r="F16" s="260"/>
      <c r="G16" s="260"/>
    </row>
    <row r="17" spans="1:13" ht="15.75" customHeight="1" hidden="1">
      <c r="A17" s="617" t="s">
        <v>185</v>
      </c>
      <c r="B17" s="1211" t="s">
        <v>668</v>
      </c>
      <c r="C17" s="1211"/>
      <c r="D17" s="1211"/>
      <c r="E17" s="618">
        <v>101177.6</v>
      </c>
      <c r="F17" s="112"/>
      <c r="G17" s="310"/>
      <c r="H17" s="112"/>
      <c r="I17" s="112"/>
      <c r="J17" s="112"/>
      <c r="K17" s="112"/>
      <c r="L17" s="112"/>
      <c r="M17" s="112"/>
    </row>
    <row r="18" spans="1:16" ht="15.75" hidden="1">
      <c r="A18" s="617" t="s">
        <v>186</v>
      </c>
      <c r="B18" s="1211" t="s">
        <v>669</v>
      </c>
      <c r="C18" s="1211"/>
      <c r="D18" s="1211"/>
      <c r="E18" s="618">
        <v>2000</v>
      </c>
      <c r="F18" s="245"/>
      <c r="G18" s="245"/>
      <c r="H18" s="245"/>
      <c r="I18" s="603"/>
      <c r="J18" s="602"/>
      <c r="K18" s="245"/>
      <c r="L18" s="245"/>
      <c r="M18" s="245"/>
      <c r="N18" s="245"/>
      <c r="O18" s="245"/>
      <c r="P18" s="245"/>
    </row>
    <row r="19" spans="1:16" ht="15.75" hidden="1">
      <c r="A19" s="617" t="s">
        <v>266</v>
      </c>
      <c r="B19" s="1211" t="s">
        <v>670</v>
      </c>
      <c r="C19" s="1211"/>
      <c r="D19" s="1211"/>
      <c r="E19" s="618">
        <v>3120</v>
      </c>
      <c r="F19" s="260"/>
      <c r="G19" s="260"/>
      <c r="H19" s="260"/>
      <c r="I19" s="604"/>
      <c r="J19" s="604"/>
      <c r="K19" s="260"/>
      <c r="L19" s="260"/>
      <c r="M19" s="260"/>
      <c r="N19" s="260"/>
      <c r="O19" s="260"/>
      <c r="P19" s="260"/>
    </row>
    <row r="20" spans="1:17" ht="15.75" hidden="1">
      <c r="A20" s="617" t="s">
        <v>263</v>
      </c>
      <c r="B20" s="1211" t="s">
        <v>671</v>
      </c>
      <c r="C20" s="1211"/>
      <c r="D20" s="1211"/>
      <c r="E20" s="618">
        <v>17939</v>
      </c>
      <c r="F20" s="605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600" t="s">
        <v>652</v>
      </c>
    </row>
    <row r="21" spans="1:16" ht="15.75" hidden="1">
      <c r="A21" s="1211" t="s">
        <v>672</v>
      </c>
      <c r="B21" s="1211"/>
      <c r="C21" s="1211"/>
      <c r="D21" s="1211"/>
      <c r="E21" s="619">
        <f>SUM(E17:E20)</f>
        <v>124236.6</v>
      </c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</row>
    <row r="22" spans="1:16" ht="15.75" hidden="1">
      <c r="A22" s="1212"/>
      <c r="B22" s="1212"/>
      <c r="C22" s="620"/>
      <c r="D22" s="620"/>
      <c r="E22" s="621">
        <f>E21</f>
        <v>124236.6</v>
      </c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602"/>
    </row>
    <row r="23" spans="1:11" ht="15.75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602"/>
    </row>
    <row r="24" spans="1:11" ht="42" customHeight="1" hidden="1">
      <c r="A24" s="1203" t="s">
        <v>653</v>
      </c>
      <c r="B24" s="1203"/>
      <c r="C24" s="1203"/>
      <c r="D24" s="1203"/>
      <c r="E24" s="1203"/>
      <c r="F24" s="1203"/>
      <c r="G24" s="260"/>
      <c r="H24" s="260"/>
      <c r="I24" s="260"/>
      <c r="J24" s="260"/>
      <c r="K24" s="260"/>
    </row>
    <row r="25" spans="1:5" s="206" customFormat="1" ht="15.75" hidden="1">
      <c r="A25" s="606">
        <v>140060060</v>
      </c>
      <c r="B25" s="606"/>
      <c r="C25" s="607"/>
      <c r="D25" s="607"/>
      <c r="E25" s="606">
        <v>852</v>
      </c>
    </row>
    <row r="26" spans="1:12" ht="60" customHeight="1" hidden="1">
      <c r="A26" s="608" t="s">
        <v>0</v>
      </c>
      <c r="B26" s="1204" t="s">
        <v>654</v>
      </c>
      <c r="C26" s="1205"/>
      <c r="D26" s="609" t="s">
        <v>655</v>
      </c>
      <c r="E26" s="1206" t="s">
        <v>656</v>
      </c>
      <c r="F26" s="1206"/>
      <c r="G26" s="260"/>
      <c r="H26" s="260"/>
      <c r="I26" s="260"/>
      <c r="J26" s="260"/>
      <c r="K26" s="260"/>
      <c r="L26" s="260"/>
    </row>
    <row r="27" spans="1:12" ht="60" customHeight="1" hidden="1">
      <c r="A27" s="608">
        <v>1</v>
      </c>
      <c r="B27" s="1196" t="s">
        <v>657</v>
      </c>
      <c r="C27" s="1197"/>
      <c r="D27" s="205"/>
      <c r="E27" s="1198">
        <v>1600</v>
      </c>
      <c r="F27" s="1199"/>
      <c r="G27" s="260"/>
      <c r="H27" s="260"/>
      <c r="I27" s="260"/>
      <c r="J27" s="260"/>
      <c r="K27" s="260"/>
      <c r="L27" s="260"/>
    </row>
    <row r="28" spans="1:12" ht="15.75" hidden="1">
      <c r="A28" s="1200" t="s">
        <v>658</v>
      </c>
      <c r="B28" s="1201"/>
      <c r="C28" s="1202"/>
      <c r="D28" s="610">
        <f>D27</f>
        <v>0</v>
      </c>
      <c r="E28" s="1198">
        <f>E27</f>
        <v>1600</v>
      </c>
      <c r="F28" s="1199"/>
      <c r="G28" s="245"/>
      <c r="H28" s="245"/>
      <c r="I28" s="245"/>
      <c r="J28" s="245"/>
      <c r="K28" s="245"/>
      <c r="L28" s="245"/>
    </row>
    <row r="29" ht="15.75" hidden="1">
      <c r="K29" s="611"/>
    </row>
    <row r="30" spans="1:7" ht="15.75" hidden="1">
      <c r="A30" s="245"/>
      <c r="B30" s="245"/>
      <c r="C30" s="601"/>
      <c r="D30" s="601"/>
      <c r="E30" s="602"/>
      <c r="F30" s="260"/>
      <c r="G30" s="260"/>
    </row>
    <row r="31" spans="1:10" ht="15.75" hidden="1">
      <c r="A31" s="612"/>
      <c r="B31" s="613" t="s">
        <v>659</v>
      </c>
      <c r="C31" s="614">
        <v>0</v>
      </c>
      <c r="D31" s="612"/>
      <c r="E31" s="612"/>
      <c r="F31" s="615"/>
      <c r="G31" s="603"/>
      <c r="H31" s="260"/>
      <c r="I31" s="260"/>
      <c r="J31" s="260"/>
    </row>
    <row r="32" spans="1:10" ht="15.75" hidden="1">
      <c r="A32" s="612"/>
      <c r="B32" s="613" t="s">
        <v>252</v>
      </c>
      <c r="C32" s="614">
        <f>C31-E28</f>
        <v>-1600</v>
      </c>
      <c r="D32" s="612"/>
      <c r="E32" s="612"/>
      <c r="F32" s="615"/>
      <c r="G32" s="603"/>
      <c r="H32" s="260"/>
      <c r="I32" s="260"/>
      <c r="J32" s="260"/>
    </row>
    <row r="33" spans="1:7" ht="15.75" hidden="1">
      <c r="A33" s="245"/>
      <c r="B33" s="245"/>
      <c r="C33" s="601"/>
      <c r="D33" s="601"/>
      <c r="E33" s="602"/>
      <c r="F33" s="260"/>
      <c r="G33" s="260"/>
    </row>
    <row r="34" spans="1:7" ht="15.75" hidden="1">
      <c r="A34" s="245"/>
      <c r="B34" s="245"/>
      <c r="C34" s="601"/>
      <c r="D34" s="601"/>
      <c r="E34" s="602"/>
      <c r="F34" s="260"/>
      <c r="G34" s="260"/>
    </row>
    <row r="35" spans="1:3" s="206" customFormat="1" ht="15.75" hidden="1">
      <c r="A35" s="245" t="s">
        <v>660</v>
      </c>
      <c r="C35" s="616"/>
    </row>
  </sheetData>
  <sheetProtection/>
  <mergeCells count="22">
    <mergeCell ref="B17:D17"/>
    <mergeCell ref="B18:D18"/>
    <mergeCell ref="B19:D19"/>
    <mergeCell ref="B20:D20"/>
    <mergeCell ref="A21:D21"/>
    <mergeCell ref="A22:B22"/>
    <mergeCell ref="A1:G1"/>
    <mergeCell ref="A3:G3"/>
    <mergeCell ref="A4:G4"/>
    <mergeCell ref="A5:G5"/>
    <mergeCell ref="A7:G7"/>
    <mergeCell ref="B8:D8"/>
    <mergeCell ref="B27:C27"/>
    <mergeCell ref="E27:F27"/>
    <mergeCell ref="A28:C28"/>
    <mergeCell ref="E28:F28"/>
    <mergeCell ref="B9:D9"/>
    <mergeCell ref="B10:D10"/>
    <mergeCell ref="A11:D11"/>
    <mergeCell ref="A24:F24"/>
    <mergeCell ref="B26:C26"/>
    <mergeCell ref="E26:F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25"/>
  <sheetViews>
    <sheetView zoomScalePageLayoutView="0" workbookViewId="0" topLeftCell="A1">
      <selection activeCell="G43" sqref="G43"/>
    </sheetView>
  </sheetViews>
  <sheetFormatPr defaultColWidth="9.140625" defaultRowHeight="12.75"/>
  <cols>
    <col min="1" max="1" width="5.421875" style="0" customWidth="1"/>
    <col min="2" max="2" width="26.140625" style="0" customWidth="1"/>
    <col min="3" max="3" width="15.28125" style="0" customWidth="1"/>
    <col min="4" max="4" width="2.140625" style="0" customWidth="1"/>
    <col min="5" max="5" width="10.28125" style="0" customWidth="1"/>
    <col min="6" max="6" width="11.28125" style="0" customWidth="1"/>
    <col min="7" max="7" width="15.421875" style="0" customWidth="1"/>
  </cols>
  <sheetData>
    <row r="1" spans="1:7" ht="15.75">
      <c r="A1" s="1213" t="s">
        <v>267</v>
      </c>
      <c r="B1" s="1213"/>
      <c r="C1" s="1213"/>
      <c r="D1" s="1213"/>
      <c r="E1" s="1213"/>
      <c r="F1" s="1213"/>
      <c r="G1" s="1213"/>
    </row>
    <row r="2" spans="1:7" ht="11.25" customHeight="1">
      <c r="A2" s="272"/>
      <c r="B2" s="272"/>
      <c r="C2" s="272"/>
      <c r="D2" s="272"/>
      <c r="E2" s="272"/>
      <c r="F2" s="272"/>
      <c r="G2" s="272"/>
    </row>
    <row r="3" spans="1:7" ht="15.75">
      <c r="A3" s="1120" t="s">
        <v>268</v>
      </c>
      <c r="B3" s="1120"/>
      <c r="C3" s="1120"/>
      <c r="D3" s="1120"/>
      <c r="E3" s="1120"/>
      <c r="F3" s="1120"/>
      <c r="G3" s="1120"/>
    </row>
    <row r="4" spans="1:7" ht="15.75">
      <c r="A4" s="161"/>
      <c r="B4" s="161"/>
      <c r="C4" s="161"/>
      <c r="D4" s="161"/>
      <c r="E4" s="161"/>
      <c r="F4" s="161"/>
      <c r="G4" s="161"/>
    </row>
    <row r="5" spans="1:7" ht="31.5" customHeight="1" hidden="1">
      <c r="A5" s="1121" t="s">
        <v>110</v>
      </c>
      <c r="B5" s="1122"/>
      <c r="C5" s="1122"/>
      <c r="D5" s="1122"/>
      <c r="E5" s="1122"/>
      <c r="F5" s="1122"/>
      <c r="G5" s="165">
        <f>G10</f>
        <v>0</v>
      </c>
    </row>
    <row r="6" spans="1:7" ht="15.75" hidden="1">
      <c r="A6" s="960" t="s">
        <v>269</v>
      </c>
      <c r="B6" s="961"/>
      <c r="C6" s="961"/>
      <c r="D6" s="961"/>
      <c r="E6" s="961"/>
      <c r="F6" s="961"/>
      <c r="G6" s="962"/>
    </row>
    <row r="7" spans="1:7" ht="31.5" customHeight="1" hidden="1">
      <c r="A7" s="124" t="s">
        <v>0</v>
      </c>
      <c r="B7" s="963" t="s">
        <v>92</v>
      </c>
      <c r="C7" s="963"/>
      <c r="D7" s="963"/>
      <c r="E7" s="48" t="s">
        <v>53</v>
      </c>
      <c r="F7" s="48" t="s">
        <v>54</v>
      </c>
      <c r="G7" s="125" t="s">
        <v>51</v>
      </c>
    </row>
    <row r="8" spans="1:7" ht="15.75" hidden="1">
      <c r="A8" s="124">
        <v>1</v>
      </c>
      <c r="B8" s="1127"/>
      <c r="C8" s="1127"/>
      <c r="D8" s="1127"/>
      <c r="E8" s="45"/>
      <c r="F8" s="45"/>
      <c r="G8" s="126">
        <f>E8*F8</f>
        <v>0</v>
      </c>
    </row>
    <row r="9" spans="1:7" ht="15.75" hidden="1">
      <c r="A9" s="127" t="s">
        <v>35</v>
      </c>
      <c r="B9" s="1127"/>
      <c r="C9" s="1127"/>
      <c r="D9" s="1127"/>
      <c r="E9" s="95"/>
      <c r="F9" s="95"/>
      <c r="G9" s="128">
        <f>E9*F9</f>
        <v>0</v>
      </c>
    </row>
    <row r="10" spans="1:7" ht="16.5" hidden="1" thickBot="1">
      <c r="A10" s="964" t="s">
        <v>1</v>
      </c>
      <c r="B10" s="965"/>
      <c r="C10" s="965"/>
      <c r="D10" s="965"/>
      <c r="E10" s="131"/>
      <c r="F10" s="132"/>
      <c r="G10" s="164">
        <f>SUM(G8:G9)</f>
        <v>0</v>
      </c>
    </row>
    <row r="11" ht="31.5" customHeight="1" hidden="1"/>
    <row r="12" spans="1:7" ht="32.25" customHeight="1" hidden="1">
      <c r="A12" s="1121" t="s">
        <v>122</v>
      </c>
      <c r="B12" s="1122"/>
      <c r="C12" s="1122"/>
      <c r="D12" s="1122"/>
      <c r="E12" s="1122"/>
      <c r="F12" s="1122"/>
      <c r="G12" s="165">
        <f>G17</f>
        <v>0</v>
      </c>
    </row>
    <row r="13" spans="1:7" ht="15.75" hidden="1">
      <c r="A13" s="960" t="s">
        <v>123</v>
      </c>
      <c r="B13" s="961"/>
      <c r="C13" s="961"/>
      <c r="D13" s="961"/>
      <c r="E13" s="961"/>
      <c r="F13" s="961"/>
      <c r="G13" s="962"/>
    </row>
    <row r="14" spans="1:7" ht="31.5" customHeight="1" hidden="1">
      <c r="A14" s="124" t="s">
        <v>0</v>
      </c>
      <c r="B14" s="963" t="s">
        <v>92</v>
      </c>
      <c r="C14" s="963"/>
      <c r="D14" s="963"/>
      <c r="E14" s="48" t="s">
        <v>53</v>
      </c>
      <c r="F14" s="48" t="s">
        <v>54</v>
      </c>
      <c r="G14" s="125" t="s">
        <v>51</v>
      </c>
    </row>
    <row r="15" spans="1:7" ht="15.75" hidden="1">
      <c r="A15" s="124">
        <v>1</v>
      </c>
      <c r="B15" s="1127" t="s">
        <v>124</v>
      </c>
      <c r="C15" s="1127"/>
      <c r="D15" s="1127"/>
      <c r="E15" s="45"/>
      <c r="F15" s="45"/>
      <c r="G15" s="126">
        <f>E15*F15</f>
        <v>0</v>
      </c>
    </row>
    <row r="16" spans="1:7" ht="15.75" hidden="1">
      <c r="A16" s="127">
        <v>2</v>
      </c>
      <c r="B16" s="1127" t="s">
        <v>125</v>
      </c>
      <c r="C16" s="1127"/>
      <c r="D16" s="1127"/>
      <c r="E16" s="95"/>
      <c r="F16" s="95"/>
      <c r="G16" s="128">
        <f>E16*F16</f>
        <v>0</v>
      </c>
    </row>
    <row r="17" spans="1:7" ht="16.5" hidden="1" thickBot="1">
      <c r="A17" s="964" t="s">
        <v>1</v>
      </c>
      <c r="B17" s="965"/>
      <c r="C17" s="965"/>
      <c r="D17" s="965"/>
      <c r="E17" s="131"/>
      <c r="F17" s="132"/>
      <c r="G17" s="164">
        <f>SUM(G15:G16)</f>
        <v>0</v>
      </c>
    </row>
    <row r="18" ht="31.5" customHeight="1" hidden="1"/>
    <row r="19" spans="1:7" ht="15.75" hidden="1">
      <c r="A19" s="1121" t="s">
        <v>128</v>
      </c>
      <c r="B19" s="1122"/>
      <c r="C19" s="1122"/>
      <c r="D19" s="1122"/>
      <c r="E19" s="1122"/>
      <c r="F19" s="1122"/>
      <c r="G19" s="165">
        <f>G24</f>
        <v>0</v>
      </c>
    </row>
    <row r="20" spans="1:7" ht="15.75" hidden="1">
      <c r="A20" s="960" t="s">
        <v>123</v>
      </c>
      <c r="B20" s="961"/>
      <c r="C20" s="961"/>
      <c r="D20" s="961"/>
      <c r="E20" s="961"/>
      <c r="F20" s="961"/>
      <c r="G20" s="962"/>
    </row>
    <row r="21" spans="1:7" ht="31.5" customHeight="1" hidden="1">
      <c r="A21" s="124" t="s">
        <v>0</v>
      </c>
      <c r="B21" s="963" t="s">
        <v>92</v>
      </c>
      <c r="C21" s="963"/>
      <c r="D21" s="963"/>
      <c r="E21" s="48" t="s">
        <v>53</v>
      </c>
      <c r="F21" s="48" t="s">
        <v>54</v>
      </c>
      <c r="G21" s="125" t="s">
        <v>51</v>
      </c>
    </row>
    <row r="22" spans="1:7" ht="15.75" hidden="1">
      <c r="A22" s="124">
        <v>1</v>
      </c>
      <c r="B22" s="1127" t="s">
        <v>126</v>
      </c>
      <c r="C22" s="1127"/>
      <c r="D22" s="1127"/>
      <c r="E22" s="45"/>
      <c r="F22" s="45"/>
      <c r="G22" s="126">
        <f>E22*F22</f>
        <v>0</v>
      </c>
    </row>
    <row r="23" spans="1:7" ht="30.75" customHeight="1" hidden="1">
      <c r="A23" s="127">
        <v>2</v>
      </c>
      <c r="B23" s="1127" t="s">
        <v>270</v>
      </c>
      <c r="C23" s="1127"/>
      <c r="D23" s="1127"/>
      <c r="E23" s="95"/>
      <c r="F23" s="95"/>
      <c r="G23" s="128">
        <f>E23*F23</f>
        <v>0</v>
      </c>
    </row>
    <row r="24" spans="1:7" ht="16.5" hidden="1" thickBot="1">
      <c r="A24" s="964" t="s">
        <v>1</v>
      </c>
      <c r="B24" s="965"/>
      <c r="C24" s="965"/>
      <c r="D24" s="965"/>
      <c r="E24" s="131"/>
      <c r="F24" s="132"/>
      <c r="G24" s="164">
        <f>SUM(G22:G23)</f>
        <v>0</v>
      </c>
    </row>
    <row r="25" spans="1:7" ht="15.75" hidden="1">
      <c r="A25" s="47"/>
      <c r="B25" s="47"/>
      <c r="C25" s="47"/>
      <c r="D25" s="47"/>
      <c r="E25" s="49"/>
      <c r="F25" s="112"/>
      <c r="G25" s="273"/>
    </row>
    <row r="26" spans="1:8" ht="15.75" hidden="1">
      <c r="A26" s="182"/>
      <c r="B26" s="274" t="s">
        <v>251</v>
      </c>
      <c r="C26" s="275">
        <v>0</v>
      </c>
      <c r="D26" s="178"/>
      <c r="E26" s="178"/>
      <c r="F26" s="178"/>
      <c r="G26" s="276"/>
      <c r="H26" s="112"/>
    </row>
    <row r="27" spans="1:8" ht="15.75" hidden="1">
      <c r="A27" s="182"/>
      <c r="B27" s="274" t="s">
        <v>271</v>
      </c>
      <c r="C27" s="275">
        <f>C26-G24</f>
        <v>0</v>
      </c>
      <c r="D27" s="178"/>
      <c r="E27" s="178"/>
      <c r="F27" s="178"/>
      <c r="G27" s="276"/>
      <c r="H27" s="112"/>
    </row>
    <row r="28" spans="1:7" ht="15.75" hidden="1">
      <c r="A28" s="47"/>
      <c r="B28" s="47"/>
      <c r="C28" s="47"/>
      <c r="D28" s="47"/>
      <c r="E28" s="49"/>
      <c r="F28" s="112"/>
      <c r="G28" s="273"/>
    </row>
    <row r="29" ht="31.5" customHeight="1" hidden="1"/>
    <row r="30" spans="1:7" ht="15.75" hidden="1">
      <c r="A30" s="1121" t="s">
        <v>129</v>
      </c>
      <c r="B30" s="1122"/>
      <c r="C30" s="1122"/>
      <c r="D30" s="1122"/>
      <c r="E30" s="1122"/>
      <c r="F30" s="1122"/>
      <c r="G30" s="165"/>
    </row>
    <row r="31" spans="1:7" ht="34.5" customHeight="1" hidden="1">
      <c r="A31" s="1136" t="s">
        <v>130</v>
      </c>
      <c r="B31" s="1134"/>
      <c r="C31" s="1134"/>
      <c r="D31" s="1134"/>
      <c r="E31" s="1134"/>
      <c r="F31" s="1134"/>
      <c r="G31" s="1135"/>
    </row>
    <row r="32" spans="1:7" ht="32.25" customHeight="1" hidden="1">
      <c r="A32" s="124" t="s">
        <v>0</v>
      </c>
      <c r="B32" s="963" t="s">
        <v>92</v>
      </c>
      <c r="C32" s="963"/>
      <c r="D32" s="963"/>
      <c r="E32" s="48" t="s">
        <v>53</v>
      </c>
      <c r="F32" s="48" t="s">
        <v>54</v>
      </c>
      <c r="G32" s="125" t="s">
        <v>51</v>
      </c>
    </row>
    <row r="33" spans="1:7" ht="32.25" customHeight="1" hidden="1">
      <c r="A33" s="124">
        <v>1</v>
      </c>
      <c r="B33" s="1127" t="s">
        <v>272</v>
      </c>
      <c r="C33" s="1127"/>
      <c r="D33" s="1127"/>
      <c r="E33" s="45">
        <v>1</v>
      </c>
      <c r="F33" s="45">
        <v>1000</v>
      </c>
      <c r="G33" s="126"/>
    </row>
    <row r="34" spans="1:7" ht="15.75" hidden="1">
      <c r="A34" s="959" t="s">
        <v>1</v>
      </c>
      <c r="B34" s="959"/>
      <c r="C34" s="959"/>
      <c r="D34" s="959"/>
      <c r="E34" s="46"/>
      <c r="F34" s="119"/>
      <c r="G34" s="166">
        <f>SUM(G33:G33)</f>
        <v>0</v>
      </c>
    </row>
    <row r="35" spans="1:8" ht="15.75" hidden="1">
      <c r="A35" s="47"/>
      <c r="B35" s="47"/>
      <c r="C35" s="47"/>
      <c r="D35" s="47"/>
      <c r="E35" s="49"/>
      <c r="F35" s="112"/>
      <c r="G35" s="273"/>
      <c r="H35" s="112"/>
    </row>
    <row r="36" spans="1:8" ht="15.75" hidden="1">
      <c r="A36" s="178"/>
      <c r="B36" s="274" t="s">
        <v>251</v>
      </c>
      <c r="C36" s="275">
        <v>0</v>
      </c>
      <c r="D36" s="178"/>
      <c r="E36" s="178"/>
      <c r="F36" s="178"/>
      <c r="G36" s="276"/>
      <c r="H36" s="112"/>
    </row>
    <row r="37" spans="1:8" ht="15.75" hidden="1">
      <c r="A37" s="178"/>
      <c r="B37" s="274" t="s">
        <v>252</v>
      </c>
      <c r="C37" s="275">
        <f>C36-G34</f>
        <v>0</v>
      </c>
      <c r="D37" s="178"/>
      <c r="E37" s="178"/>
      <c r="F37" s="178"/>
      <c r="G37" s="276"/>
      <c r="H37" s="112"/>
    </row>
    <row r="38" spans="1:8" ht="15.75" hidden="1">
      <c r="A38" s="47"/>
      <c r="B38" s="47"/>
      <c r="C38" s="47"/>
      <c r="D38" s="47"/>
      <c r="E38" s="49"/>
      <c r="F38" s="112"/>
      <c r="G38" s="273"/>
      <c r="H38" s="112"/>
    </row>
    <row r="39" spans="1:8" ht="31.5" customHeight="1" hidden="1">
      <c r="A39" s="178"/>
      <c r="B39" s="1214" t="s">
        <v>273</v>
      </c>
      <c r="C39" s="1214"/>
      <c r="D39" s="1214"/>
      <c r="E39" s="1214"/>
      <c r="F39" s="178"/>
      <c r="G39" s="49"/>
      <c r="H39" s="112"/>
    </row>
    <row r="40" spans="1:8" ht="15.75">
      <c r="A40" s="278"/>
      <c r="B40" s="278"/>
      <c r="C40" s="278"/>
      <c r="D40" s="278"/>
      <c r="E40" s="278"/>
      <c r="F40" s="278"/>
      <c r="G40" s="279"/>
      <c r="H40" s="112"/>
    </row>
    <row r="41" spans="1:7" ht="15.75">
      <c r="A41" s="961" t="s">
        <v>269</v>
      </c>
      <c r="B41" s="961"/>
      <c r="C41" s="961"/>
      <c r="D41" s="961"/>
      <c r="E41" s="961"/>
      <c r="F41" s="961"/>
      <c r="G41" s="961"/>
    </row>
    <row r="42" spans="1:7" ht="31.5" customHeight="1">
      <c r="A42" s="124" t="s">
        <v>0</v>
      </c>
      <c r="B42" s="963" t="s">
        <v>92</v>
      </c>
      <c r="C42" s="963"/>
      <c r="D42" s="963"/>
      <c r="E42" s="48" t="s">
        <v>53</v>
      </c>
      <c r="F42" s="48" t="s">
        <v>54</v>
      </c>
      <c r="G42" s="125" t="s">
        <v>51</v>
      </c>
    </row>
    <row r="43" spans="1:7" ht="44.25" customHeight="1">
      <c r="A43" s="124">
        <v>1</v>
      </c>
      <c r="B43" s="1127" t="s">
        <v>274</v>
      </c>
      <c r="C43" s="1127"/>
      <c r="D43" s="1127"/>
      <c r="E43" s="45"/>
      <c r="F43" s="45"/>
      <c r="G43" s="270">
        <v>98184</v>
      </c>
    </row>
    <row r="44" spans="1:7" ht="15.75" hidden="1">
      <c r="A44" s="127" t="s">
        <v>35</v>
      </c>
      <c r="B44" s="1127"/>
      <c r="C44" s="1127"/>
      <c r="D44" s="1127"/>
      <c r="E44" s="95"/>
      <c r="F44" s="95"/>
      <c r="G44" s="128">
        <f>E44*F44</f>
        <v>0</v>
      </c>
    </row>
    <row r="45" spans="1:7" ht="16.5" thickBot="1">
      <c r="A45" s="964" t="s">
        <v>1</v>
      </c>
      <c r="B45" s="965"/>
      <c r="C45" s="965"/>
      <c r="D45" s="965"/>
      <c r="E45" s="131"/>
      <c r="F45" s="132"/>
      <c r="G45" s="280">
        <f>SUM(G43:G44)</f>
        <v>98184</v>
      </c>
    </row>
    <row r="48" spans="1:7" ht="15.75">
      <c r="A48" s="137"/>
      <c r="B48" s="137"/>
      <c r="C48" s="137"/>
      <c r="D48" s="137"/>
      <c r="E48" s="137"/>
      <c r="F48" s="137"/>
      <c r="G48" s="565"/>
    </row>
    <row r="49" spans="1:7" ht="15.75">
      <c r="A49" s="957" t="s">
        <v>608</v>
      </c>
      <c r="B49" s="957"/>
      <c r="C49" s="957"/>
      <c r="D49" s="957"/>
      <c r="E49" s="957"/>
      <c r="F49" s="957"/>
      <c r="G49" s="565"/>
    </row>
    <row r="52" spans="1:14" s="2" customFormat="1" ht="18" customHeight="1" hidden="1">
      <c r="A52" s="1215" t="s">
        <v>275</v>
      </c>
      <c r="B52" s="1215"/>
      <c r="C52" s="1215"/>
      <c r="D52" s="1215"/>
      <c r="E52" s="1215"/>
      <c r="F52" s="1215"/>
      <c r="G52" s="1215"/>
      <c r="H52" s="285"/>
      <c r="I52" s="285"/>
      <c r="J52" s="285"/>
      <c r="K52" s="285"/>
      <c r="L52" s="285"/>
      <c r="M52" s="285"/>
      <c r="N52" s="285"/>
    </row>
    <row r="53" spans="1:15" s="2" customFormat="1" ht="31.5" customHeight="1" hidden="1">
      <c r="A53" s="1216" t="s">
        <v>276</v>
      </c>
      <c r="B53" s="1216"/>
      <c r="C53" s="1216"/>
      <c r="D53" s="1216"/>
      <c r="E53" s="1216"/>
      <c r="F53" s="1216"/>
      <c r="G53" s="1216"/>
      <c r="H53" s="286"/>
      <c r="I53" s="286"/>
      <c r="J53" s="286"/>
      <c r="K53" s="286"/>
      <c r="L53" s="286"/>
      <c r="M53" s="286"/>
      <c r="N53" s="286"/>
      <c r="O53" s="287"/>
    </row>
    <row r="54" spans="1:7" ht="35.25" customHeight="1" hidden="1">
      <c r="A54" s="1217" t="s">
        <v>96</v>
      </c>
      <c r="B54" s="1217"/>
      <c r="C54" s="1217"/>
      <c r="D54" s="1217"/>
      <c r="E54" s="1217"/>
      <c r="F54" s="1217"/>
      <c r="G54" s="1217"/>
    </row>
    <row r="55" ht="9" customHeight="1" hidden="1" thickBot="1"/>
    <row r="56" spans="1:7" ht="37.5" customHeight="1" hidden="1">
      <c r="A56" s="1061" t="s">
        <v>187</v>
      </c>
      <c r="B56" s="1062"/>
      <c r="C56" s="1062"/>
      <c r="D56" s="1062"/>
      <c r="E56" s="1062"/>
      <c r="F56" s="1063"/>
      <c r="G56" s="163"/>
    </row>
    <row r="57" spans="1:7" ht="15.75" customHeight="1" hidden="1">
      <c r="A57" s="1055" t="s">
        <v>100</v>
      </c>
      <c r="B57" s="1056"/>
      <c r="C57" s="1056"/>
      <c r="D57" s="1056"/>
      <c r="E57" s="1056"/>
      <c r="F57" s="1056"/>
      <c r="G57" s="1057"/>
    </row>
    <row r="58" spans="1:7" ht="31.5" customHeight="1" hidden="1">
      <c r="A58" s="124" t="s">
        <v>0</v>
      </c>
      <c r="B58" s="1027" t="s">
        <v>57</v>
      </c>
      <c r="C58" s="1028"/>
      <c r="D58" s="4" t="s">
        <v>5</v>
      </c>
      <c r="E58" s="4" t="s">
        <v>53</v>
      </c>
      <c r="F58" s="4" t="s">
        <v>54</v>
      </c>
      <c r="G58" s="125" t="s">
        <v>51</v>
      </c>
    </row>
    <row r="59" spans="1:7" ht="15.75" customHeight="1" hidden="1">
      <c r="A59" s="116">
        <v>1</v>
      </c>
      <c r="B59" s="1066"/>
      <c r="C59" s="1067"/>
      <c r="D59" s="136"/>
      <c r="E59" s="136"/>
      <c r="F59" s="136"/>
      <c r="G59" s="144">
        <f>E59*F59*12</f>
        <v>0</v>
      </c>
    </row>
    <row r="60" spans="1:7" ht="15.75" customHeight="1" hidden="1">
      <c r="A60" s="116">
        <v>2</v>
      </c>
      <c r="B60" s="1066"/>
      <c r="C60" s="1067"/>
      <c r="D60" s="136"/>
      <c r="E60" s="136"/>
      <c r="F60" s="263"/>
      <c r="G60" s="262">
        <f>E60*F60*12</f>
        <v>0</v>
      </c>
    </row>
    <row r="61" spans="1:7" ht="15.75" customHeight="1" hidden="1">
      <c r="A61" s="116">
        <v>3</v>
      </c>
      <c r="B61" s="1066"/>
      <c r="C61" s="1067"/>
      <c r="D61" s="136"/>
      <c r="E61" s="136"/>
      <c r="F61" s="136"/>
      <c r="G61" s="262">
        <f>E61*F61*12</f>
        <v>0</v>
      </c>
    </row>
    <row r="62" spans="1:7" ht="15.75" customHeight="1" hidden="1">
      <c r="A62" s="145" t="s">
        <v>35</v>
      </c>
      <c r="B62" s="1066"/>
      <c r="C62" s="1067"/>
      <c r="D62" s="79"/>
      <c r="E62" s="80"/>
      <c r="F62" s="81"/>
      <c r="G62" s="144">
        <f>E62*F62*12</f>
        <v>0</v>
      </c>
    </row>
    <row r="63" spans="1:7" ht="15.75" customHeight="1" hidden="1">
      <c r="A63" s="1109" t="s">
        <v>1</v>
      </c>
      <c r="B63" s="1110"/>
      <c r="C63" s="1110"/>
      <c r="D63" s="1110"/>
      <c r="E63" s="1110"/>
      <c r="F63" s="1218"/>
      <c r="G63" s="289">
        <f>SUM(G59:G62)</f>
        <v>0</v>
      </c>
    </row>
    <row r="64" spans="1:7" ht="31.5" customHeight="1" hidden="1">
      <c r="A64" s="182"/>
      <c r="B64" s="178"/>
      <c r="C64" s="178"/>
      <c r="D64" s="178"/>
      <c r="E64" s="178"/>
      <c r="F64" s="178"/>
      <c r="G64" s="183"/>
    </row>
    <row r="65" spans="1:7" ht="15.75" customHeight="1" hidden="1">
      <c r="A65" s="1055" t="s">
        <v>111</v>
      </c>
      <c r="B65" s="1056"/>
      <c r="C65" s="1056"/>
      <c r="D65" s="1056"/>
      <c r="E65" s="1056"/>
      <c r="F65" s="1056"/>
      <c r="G65" s="1057"/>
    </row>
    <row r="66" spans="1:7" ht="31.5" customHeight="1" hidden="1">
      <c r="A66" s="124" t="s">
        <v>0</v>
      </c>
      <c r="B66" s="7" t="s">
        <v>57</v>
      </c>
      <c r="C66" s="998" t="s">
        <v>7</v>
      </c>
      <c r="D66" s="999"/>
      <c r="E66" s="4" t="s">
        <v>73</v>
      </c>
      <c r="F66" s="4" t="s">
        <v>68</v>
      </c>
      <c r="G66" s="125" t="s">
        <v>51</v>
      </c>
    </row>
    <row r="67" spans="1:7" ht="15.75" customHeight="1" hidden="1">
      <c r="A67" s="150">
        <v>1</v>
      </c>
      <c r="B67" s="82"/>
      <c r="C67" s="1080"/>
      <c r="D67" s="1219"/>
      <c r="E67" s="89"/>
      <c r="F67" s="84"/>
      <c r="G67" s="152">
        <f>C67*E67*F67</f>
        <v>0</v>
      </c>
    </row>
    <row r="68" spans="1:7" ht="15.75" customHeight="1" hidden="1">
      <c r="A68" s="153" t="s">
        <v>35</v>
      </c>
      <c r="B68" s="82"/>
      <c r="C68" s="1073"/>
      <c r="D68" s="1220"/>
      <c r="E68" s="90"/>
      <c r="F68" s="71"/>
      <c r="G68" s="154">
        <f>F68*2</f>
        <v>0</v>
      </c>
    </row>
    <row r="69" spans="1:7" ht="15.75" customHeight="1" hidden="1">
      <c r="A69" s="989" t="s">
        <v>1</v>
      </c>
      <c r="B69" s="990"/>
      <c r="C69" s="990"/>
      <c r="D69" s="990"/>
      <c r="E69" s="990"/>
      <c r="F69" s="991"/>
      <c r="G69" s="155">
        <f>SUM(G67:G68)</f>
        <v>0</v>
      </c>
    </row>
    <row r="70" spans="1:7" ht="31.5" customHeight="1" hidden="1">
      <c r="A70" s="182"/>
      <c r="B70" s="178"/>
      <c r="C70" s="178"/>
      <c r="D70" s="178"/>
      <c r="E70" s="178"/>
      <c r="F70" s="178"/>
      <c r="G70" s="183"/>
    </row>
    <row r="71" spans="1:7" ht="15.75" customHeight="1" hidden="1">
      <c r="A71" s="1000" t="s">
        <v>99</v>
      </c>
      <c r="B71" s="1001"/>
      <c r="C71" s="1001"/>
      <c r="D71" s="1001"/>
      <c r="E71" s="1001"/>
      <c r="F71" s="1001"/>
      <c r="G71" s="1002"/>
    </row>
    <row r="72" spans="1:7" ht="31.5" customHeight="1" hidden="1">
      <c r="A72" s="124" t="s">
        <v>0</v>
      </c>
      <c r="B72" s="48" t="s">
        <v>76</v>
      </c>
      <c r="C72" s="1031" t="s">
        <v>2</v>
      </c>
      <c r="D72" s="1033"/>
      <c r="E72" s="48" t="s">
        <v>7</v>
      </c>
      <c r="F72" s="48" t="s">
        <v>54</v>
      </c>
      <c r="G72" s="125" t="s">
        <v>51</v>
      </c>
    </row>
    <row r="73" spans="1:7" ht="15.75" customHeight="1" hidden="1">
      <c r="A73" s="124">
        <v>1</v>
      </c>
      <c r="B73" s="92" t="s">
        <v>190</v>
      </c>
      <c r="C73" s="1025"/>
      <c r="D73" s="1026"/>
      <c r="E73" s="93"/>
      <c r="F73" s="94"/>
      <c r="G73" s="126">
        <f>E73*F73</f>
        <v>0</v>
      </c>
    </row>
    <row r="74" spans="1:7" ht="15.75" customHeight="1" hidden="1">
      <c r="A74" s="135" t="s">
        <v>35</v>
      </c>
      <c r="B74" s="92"/>
      <c r="C74" s="1025"/>
      <c r="D74" s="1026"/>
      <c r="E74" s="92"/>
      <c r="F74" s="94"/>
      <c r="G74" s="128">
        <f>E74*F74</f>
        <v>0</v>
      </c>
    </row>
    <row r="75" spans="1:7" ht="15.75" customHeight="1" hidden="1">
      <c r="A75" s="973" t="s">
        <v>1</v>
      </c>
      <c r="B75" s="974"/>
      <c r="C75" s="974"/>
      <c r="D75" s="974"/>
      <c r="E75" s="974"/>
      <c r="F75" s="975"/>
      <c r="G75" s="129">
        <f>SUM(G73:G74)</f>
        <v>0</v>
      </c>
    </row>
    <row r="76" spans="1:7" ht="18.75" customHeight="1" hidden="1">
      <c r="A76" s="182"/>
      <c r="B76" s="178"/>
      <c r="C76" s="178"/>
      <c r="D76" s="178"/>
      <c r="E76" s="178"/>
      <c r="F76" s="178"/>
      <c r="G76" s="183"/>
    </row>
    <row r="77" spans="1:7" ht="15.75" customHeight="1" hidden="1">
      <c r="A77" s="1000" t="s">
        <v>94</v>
      </c>
      <c r="B77" s="1001"/>
      <c r="C77" s="1001"/>
      <c r="D77" s="1001"/>
      <c r="E77" s="1001"/>
      <c r="F77" s="1001"/>
      <c r="G77" s="1002"/>
    </row>
    <row r="78" spans="1:7" ht="47.25" customHeight="1" hidden="1">
      <c r="A78" s="124" t="s">
        <v>0</v>
      </c>
      <c r="B78" s="1027" t="s">
        <v>57</v>
      </c>
      <c r="C78" s="1028"/>
      <c r="D78" s="4" t="s">
        <v>5</v>
      </c>
      <c r="E78" s="5" t="s">
        <v>53</v>
      </c>
      <c r="F78" s="4" t="s">
        <v>54</v>
      </c>
      <c r="G78" s="125" t="s">
        <v>51</v>
      </c>
    </row>
    <row r="79" spans="1:7" ht="17.25" customHeight="1" hidden="1">
      <c r="A79" s="116" t="s">
        <v>37</v>
      </c>
      <c r="B79" s="1053"/>
      <c r="C79" s="1054"/>
      <c r="D79" s="36"/>
      <c r="E79" s="136"/>
      <c r="F79" s="136"/>
      <c r="G79" s="146">
        <f>E79*F79</f>
        <v>0</v>
      </c>
    </row>
    <row r="80" spans="1:7" ht="15" customHeight="1" hidden="1">
      <c r="A80" s="116">
        <v>2</v>
      </c>
      <c r="B80" s="1053"/>
      <c r="C80" s="1054"/>
      <c r="D80" s="36"/>
      <c r="E80" s="136"/>
      <c r="F80" s="136"/>
      <c r="G80" s="146">
        <f>E80*F80</f>
        <v>0</v>
      </c>
    </row>
    <row r="81" spans="1:7" ht="16.5" customHeight="1" hidden="1">
      <c r="A81" s="116">
        <v>3</v>
      </c>
      <c r="B81" s="1053"/>
      <c r="C81" s="1054"/>
      <c r="D81" s="36"/>
      <c r="E81" s="136"/>
      <c r="F81" s="136"/>
      <c r="G81" s="146">
        <f>E81*F81</f>
        <v>0</v>
      </c>
    </row>
    <row r="82" spans="1:7" ht="15.75" customHeight="1" hidden="1">
      <c r="A82" s="145" t="s">
        <v>35</v>
      </c>
      <c r="B82" s="1066"/>
      <c r="C82" s="1067"/>
      <c r="D82" s="79"/>
      <c r="E82" s="97"/>
      <c r="F82" s="81"/>
      <c r="G82" s="146">
        <f>E82*F82</f>
        <v>0</v>
      </c>
    </row>
    <row r="83" spans="1:7" ht="15.75" customHeight="1" hidden="1">
      <c r="A83" s="1221" t="s">
        <v>1</v>
      </c>
      <c r="B83" s="1001"/>
      <c r="C83" s="1021"/>
      <c r="D83" s="136"/>
      <c r="E83" s="136"/>
      <c r="F83" s="139"/>
      <c r="G83" s="142">
        <f>SUM(G79:G82)</f>
        <v>0</v>
      </c>
    </row>
    <row r="84" spans="1:8" ht="15.75" customHeight="1" hidden="1">
      <c r="A84" s="179"/>
      <c r="B84" s="179"/>
      <c r="C84" s="179"/>
      <c r="D84" s="180"/>
      <c r="E84" s="180"/>
      <c r="F84" s="283"/>
      <c r="G84" s="290"/>
      <c r="H84" s="112"/>
    </row>
    <row r="85" spans="1:8" ht="15.75" customHeight="1" hidden="1">
      <c r="A85" s="179"/>
      <c r="B85" s="179"/>
      <c r="C85" s="179"/>
      <c r="D85" s="180"/>
      <c r="E85" s="180"/>
      <c r="F85" s="283"/>
      <c r="G85" s="290"/>
      <c r="H85" s="112"/>
    </row>
    <row r="86" spans="1:8" ht="15.75" customHeight="1" hidden="1">
      <c r="A86" s="178"/>
      <c r="B86" s="1222"/>
      <c r="C86" s="1222"/>
      <c r="D86" s="1222"/>
      <c r="E86" s="1222"/>
      <c r="F86" s="178"/>
      <c r="G86" s="49"/>
      <c r="H86" s="112"/>
    </row>
    <row r="87" spans="1:7" ht="15.75" customHeight="1" hidden="1">
      <c r="A87" s="1058" t="s">
        <v>116</v>
      </c>
      <c r="B87" s="1059"/>
      <c r="C87" s="1059"/>
      <c r="D87" s="1059"/>
      <c r="E87" s="1059"/>
      <c r="F87" s="1059"/>
      <c r="G87" s="1060"/>
    </row>
    <row r="88" spans="1:7" ht="47.25" customHeight="1" hidden="1">
      <c r="A88" s="124" t="s">
        <v>0</v>
      </c>
      <c r="B88" s="1027" t="s">
        <v>57</v>
      </c>
      <c r="C88" s="1028"/>
      <c r="D88" s="4" t="s">
        <v>5</v>
      </c>
      <c r="E88" s="5" t="s">
        <v>53</v>
      </c>
      <c r="F88" s="4" t="s">
        <v>54</v>
      </c>
      <c r="G88" s="125" t="s">
        <v>51</v>
      </c>
    </row>
    <row r="89" spans="1:7" ht="32.25" customHeight="1" hidden="1">
      <c r="A89" s="116" t="s">
        <v>37</v>
      </c>
      <c r="B89" s="1053" t="s">
        <v>191</v>
      </c>
      <c r="C89" s="1054"/>
      <c r="D89" s="136"/>
      <c r="E89" s="136"/>
      <c r="F89" s="136"/>
      <c r="G89" s="146">
        <f>E89*F89*12</f>
        <v>0</v>
      </c>
    </row>
    <row r="90" spans="1:7" ht="15.75" customHeight="1" hidden="1">
      <c r="A90" s="145" t="s">
        <v>35</v>
      </c>
      <c r="B90" s="1066"/>
      <c r="C90" s="1067"/>
      <c r="D90" s="79"/>
      <c r="E90" s="97"/>
      <c r="F90" s="81"/>
      <c r="G90" s="146">
        <f>E90*F90*12</f>
        <v>0</v>
      </c>
    </row>
    <row r="91" spans="1:7" ht="15.75" customHeight="1" hidden="1">
      <c r="A91" s="1000" t="s">
        <v>1</v>
      </c>
      <c r="B91" s="1001"/>
      <c r="C91" s="1021"/>
      <c r="D91" s="136"/>
      <c r="E91" s="136"/>
      <c r="F91" s="139"/>
      <c r="G91" s="142">
        <f>SUM(G89:G90)</f>
        <v>0</v>
      </c>
    </row>
    <row r="92" spans="1:7" ht="31.5" customHeight="1" hidden="1">
      <c r="A92" s="182"/>
      <c r="B92" s="178"/>
      <c r="C92" s="178"/>
      <c r="D92" s="178"/>
      <c r="E92" s="178"/>
      <c r="F92" s="178"/>
      <c r="G92" s="183"/>
    </row>
    <row r="93" spans="1:7" ht="15.75" customHeight="1" hidden="1">
      <c r="A93" s="1077" t="s">
        <v>269</v>
      </c>
      <c r="B93" s="1078"/>
      <c r="C93" s="1078"/>
      <c r="D93" s="1078"/>
      <c r="E93" s="1078"/>
      <c r="F93" s="1078"/>
      <c r="G93" s="1079"/>
    </row>
    <row r="94" spans="1:7" ht="31.5" customHeight="1" hidden="1">
      <c r="A94" s="124" t="s">
        <v>0</v>
      </c>
      <c r="B94" s="1031" t="s">
        <v>80</v>
      </c>
      <c r="C94" s="1032"/>
      <c r="D94" s="1033"/>
      <c r="E94" s="48" t="s">
        <v>7</v>
      </c>
      <c r="F94" s="48" t="s">
        <v>54</v>
      </c>
      <c r="G94" s="125" t="s">
        <v>51</v>
      </c>
    </row>
    <row r="95" spans="1:7" ht="15.75" customHeight="1" hidden="1">
      <c r="A95" s="124">
        <v>1</v>
      </c>
      <c r="B95" s="1044"/>
      <c r="C95" s="1045"/>
      <c r="D95" s="1046"/>
      <c r="E95" s="98"/>
      <c r="F95" s="94"/>
      <c r="G95" s="126">
        <f>E95*F95</f>
        <v>0</v>
      </c>
    </row>
    <row r="96" spans="1:7" ht="15.75" customHeight="1" hidden="1">
      <c r="A96" s="135" t="s">
        <v>35</v>
      </c>
      <c r="B96" s="1044"/>
      <c r="C96" s="1045"/>
      <c r="D96" s="1046"/>
      <c r="E96" s="98"/>
      <c r="F96" s="94"/>
      <c r="G96" s="128">
        <f>E96*F96</f>
        <v>0</v>
      </c>
    </row>
    <row r="97" spans="1:7" ht="15.75" customHeight="1" hidden="1">
      <c r="A97" s="973" t="s">
        <v>1</v>
      </c>
      <c r="B97" s="974"/>
      <c r="C97" s="974"/>
      <c r="D97" s="975"/>
      <c r="E97" s="140"/>
      <c r="F97" s="140"/>
      <c r="G97" s="129">
        <f>SUM(G95:G96)</f>
        <v>0</v>
      </c>
    </row>
    <row r="98" spans="1:7" ht="31.5" customHeight="1" hidden="1">
      <c r="A98" s="182"/>
      <c r="B98" s="178"/>
      <c r="C98" s="178"/>
      <c r="D98" s="178"/>
      <c r="E98" s="178"/>
      <c r="F98" s="178"/>
      <c r="G98" s="183"/>
    </row>
    <row r="99" spans="1:7" ht="15.75" customHeight="1" hidden="1">
      <c r="A99" s="1077" t="s">
        <v>108</v>
      </c>
      <c r="B99" s="1078"/>
      <c r="C99" s="1078"/>
      <c r="D99" s="1078"/>
      <c r="E99" s="1078"/>
      <c r="F99" s="1078"/>
      <c r="G99" s="1079"/>
    </row>
    <row r="100" spans="1:7" ht="31.5" customHeight="1" hidden="1">
      <c r="A100" s="124" t="s">
        <v>0</v>
      </c>
      <c r="B100" s="1031" t="s">
        <v>2</v>
      </c>
      <c r="C100" s="1032"/>
      <c r="D100" s="1033"/>
      <c r="E100" s="48" t="s">
        <v>7</v>
      </c>
      <c r="F100" s="48" t="s">
        <v>54</v>
      </c>
      <c r="G100" s="125" t="s">
        <v>51</v>
      </c>
    </row>
    <row r="101" spans="1:7" ht="15.75" customHeight="1" hidden="1">
      <c r="A101" s="124">
        <v>1</v>
      </c>
      <c r="B101" s="1044"/>
      <c r="C101" s="1045"/>
      <c r="D101" s="1046"/>
      <c r="E101" s="98"/>
      <c r="F101" s="86"/>
      <c r="G101" s="126">
        <f>E101*F101</f>
        <v>0</v>
      </c>
    </row>
    <row r="102" spans="1:7" ht="15.75" customHeight="1" hidden="1">
      <c r="A102" s="135" t="s">
        <v>35</v>
      </c>
      <c r="B102" s="1044"/>
      <c r="C102" s="1045"/>
      <c r="D102" s="1046"/>
      <c r="E102" s="98"/>
      <c r="F102" s="86"/>
      <c r="G102" s="128">
        <f>E102*F102</f>
        <v>0</v>
      </c>
    </row>
    <row r="103" spans="1:7" ht="15.75" customHeight="1" hidden="1">
      <c r="A103" s="973" t="s">
        <v>1</v>
      </c>
      <c r="B103" s="974"/>
      <c r="C103" s="974"/>
      <c r="D103" s="975"/>
      <c r="E103" s="141"/>
      <c r="F103" s="141"/>
      <c r="G103" s="129">
        <f>SUM(G101:G102)</f>
        <v>0</v>
      </c>
    </row>
    <row r="104" spans="1:7" ht="31.5" customHeight="1" hidden="1">
      <c r="A104" s="182"/>
      <c r="B104" s="178"/>
      <c r="C104" s="178"/>
      <c r="D104" s="178"/>
      <c r="E104" s="178"/>
      <c r="F104" s="178"/>
      <c r="G104" s="183"/>
    </row>
    <row r="105" spans="1:7" ht="15.75" customHeight="1" hidden="1">
      <c r="A105" s="973" t="s">
        <v>277</v>
      </c>
      <c r="B105" s="974"/>
      <c r="C105" s="974"/>
      <c r="D105" s="974"/>
      <c r="E105" s="974"/>
      <c r="F105" s="974"/>
      <c r="G105" s="1091"/>
    </row>
    <row r="106" spans="1:7" ht="47.25" customHeight="1" hidden="1">
      <c r="A106" s="124" t="s">
        <v>0</v>
      </c>
      <c r="B106" s="1027" t="s">
        <v>2</v>
      </c>
      <c r="C106" s="1028"/>
      <c r="D106" s="4" t="s">
        <v>5</v>
      </c>
      <c r="E106" s="4" t="s">
        <v>53</v>
      </c>
      <c r="F106" s="4" t="s">
        <v>54</v>
      </c>
      <c r="G106" s="125" t="s">
        <v>51</v>
      </c>
    </row>
    <row r="107" spans="1:7" ht="15.75" customHeight="1" hidden="1">
      <c r="A107" s="124">
        <v>1</v>
      </c>
      <c r="B107" s="1094"/>
      <c r="C107" s="1095"/>
      <c r="D107" s="99"/>
      <c r="E107" s="100"/>
      <c r="F107" s="94"/>
      <c r="G107" s="158">
        <f>E107*F107</f>
        <v>0</v>
      </c>
    </row>
    <row r="108" spans="1:7" ht="15.75" customHeight="1" hidden="1">
      <c r="A108" s="109" t="s">
        <v>35</v>
      </c>
      <c r="B108" s="1047"/>
      <c r="C108" s="1048"/>
      <c r="D108" s="101"/>
      <c r="E108" s="102"/>
      <c r="F108" s="97"/>
      <c r="G108" s="159">
        <f>E108*F108</f>
        <v>0</v>
      </c>
    </row>
    <row r="109" spans="1:7" ht="16.5" customHeight="1" hidden="1">
      <c r="A109" s="1049" t="s">
        <v>52</v>
      </c>
      <c r="B109" s="1050"/>
      <c r="C109" s="1223"/>
      <c r="D109" s="160"/>
      <c r="E109" s="160"/>
      <c r="F109" s="160"/>
      <c r="G109" s="117">
        <f>SUM(G107:G108)</f>
        <v>0</v>
      </c>
    </row>
    <row r="110" spans="1:7" ht="15.75" customHeight="1" hidden="1">
      <c r="A110" s="179"/>
      <c r="B110" s="179"/>
      <c r="C110" s="179"/>
      <c r="D110" s="180"/>
      <c r="E110" s="180"/>
      <c r="F110" s="180"/>
      <c r="G110" s="181"/>
    </row>
    <row r="111" ht="13.5" customHeight="1" hidden="1"/>
    <row r="112" spans="1:7" ht="38.25" customHeight="1" hidden="1">
      <c r="A112" s="1061" t="s">
        <v>98</v>
      </c>
      <c r="B112" s="1062"/>
      <c r="C112" s="1062"/>
      <c r="D112" s="1062"/>
      <c r="E112" s="1062"/>
      <c r="F112" s="1063"/>
      <c r="G112" s="163">
        <f>G117</f>
        <v>0</v>
      </c>
    </row>
    <row r="113" spans="1:7" ht="31.5" customHeight="1" hidden="1">
      <c r="A113" s="1055" t="s">
        <v>99</v>
      </c>
      <c r="B113" s="1056"/>
      <c r="C113" s="1056"/>
      <c r="D113" s="1056"/>
      <c r="E113" s="1056"/>
      <c r="F113" s="1056"/>
      <c r="G113" s="1057"/>
    </row>
    <row r="114" spans="1:7" ht="31.5" customHeight="1" hidden="1">
      <c r="A114" s="124" t="s">
        <v>0</v>
      </c>
      <c r="B114" s="48" t="s">
        <v>76</v>
      </c>
      <c r="C114" s="1031" t="s">
        <v>2</v>
      </c>
      <c r="D114" s="1033"/>
      <c r="E114" s="48" t="s">
        <v>7</v>
      </c>
      <c r="F114" s="48" t="s">
        <v>54</v>
      </c>
      <c r="G114" s="125" t="s">
        <v>51</v>
      </c>
    </row>
    <row r="115" spans="1:7" ht="18.75" customHeight="1" hidden="1">
      <c r="A115" s="124">
        <v>1</v>
      </c>
      <c r="B115" s="92"/>
      <c r="C115" s="1025"/>
      <c r="D115" s="1026"/>
      <c r="E115" s="93"/>
      <c r="F115" s="94"/>
      <c r="G115" s="126">
        <f>E115*F115</f>
        <v>0</v>
      </c>
    </row>
    <row r="116" spans="1:7" ht="15.75" customHeight="1" hidden="1">
      <c r="A116" s="135" t="s">
        <v>35</v>
      </c>
      <c r="B116" s="92"/>
      <c r="C116" s="1025"/>
      <c r="D116" s="1026"/>
      <c r="E116" s="92"/>
      <c r="F116" s="94"/>
      <c r="G116" s="128">
        <f>E116*F116</f>
        <v>0</v>
      </c>
    </row>
    <row r="117" spans="1:7" ht="16.5" customHeight="1" hidden="1">
      <c r="A117" s="1224" t="s">
        <v>1</v>
      </c>
      <c r="B117" s="1225"/>
      <c r="C117" s="1225"/>
      <c r="D117" s="1225"/>
      <c r="E117" s="1225"/>
      <c r="F117" s="1226"/>
      <c r="G117" s="133">
        <f>SUM(G115:G116)</f>
        <v>0</v>
      </c>
    </row>
    <row r="118" ht="12.75" customHeight="1" hidden="1"/>
    <row r="119" spans="1:7" ht="18.75" hidden="1">
      <c r="A119" s="1227" t="s">
        <v>97</v>
      </c>
      <c r="B119" s="1228"/>
      <c r="C119" s="1228"/>
      <c r="D119" s="1228"/>
      <c r="E119" s="1228"/>
      <c r="F119" s="1229"/>
      <c r="G119" s="162"/>
    </row>
    <row r="120" spans="1:7" ht="12.75" customHeight="1" hidden="1">
      <c r="A120" s="111"/>
      <c r="B120" s="112"/>
      <c r="C120" s="112"/>
      <c r="D120" s="112"/>
      <c r="E120" s="112"/>
      <c r="F120" s="112"/>
      <c r="G120" s="113"/>
    </row>
    <row r="121" spans="1:7" ht="15.75" customHeight="1" hidden="1">
      <c r="A121" s="1000" t="s">
        <v>100</v>
      </c>
      <c r="B121" s="1001"/>
      <c r="C121" s="1001"/>
      <c r="D121" s="1001"/>
      <c r="E121" s="1001"/>
      <c r="F121" s="1001"/>
      <c r="G121" s="1002"/>
    </row>
    <row r="122" spans="1:7" ht="47.25" customHeight="1" hidden="1">
      <c r="A122" s="124" t="s">
        <v>0</v>
      </c>
      <c r="B122" s="1027" t="s">
        <v>57</v>
      </c>
      <c r="C122" s="1028"/>
      <c r="D122" s="4" t="s">
        <v>5</v>
      </c>
      <c r="E122" s="4" t="s">
        <v>53</v>
      </c>
      <c r="F122" s="4" t="s">
        <v>54</v>
      </c>
      <c r="G122" s="125" t="s">
        <v>51</v>
      </c>
    </row>
    <row r="123" spans="1:7" ht="15.75" customHeight="1" hidden="1">
      <c r="A123" s="143" t="s">
        <v>185</v>
      </c>
      <c r="B123" s="1087"/>
      <c r="C123" s="1088"/>
      <c r="D123" s="36"/>
      <c r="E123" s="136"/>
      <c r="F123" s="136"/>
      <c r="G123" s="146">
        <f>E123*F123</f>
        <v>0</v>
      </c>
    </row>
    <row r="124" spans="1:7" ht="32.25" customHeight="1" hidden="1">
      <c r="A124" s="143" t="s">
        <v>186</v>
      </c>
      <c r="B124" s="1082"/>
      <c r="C124" s="1083"/>
      <c r="D124" s="79"/>
      <c r="E124" s="80"/>
      <c r="F124" s="39"/>
      <c r="G124" s="146">
        <f>E124*F124</f>
        <v>0</v>
      </c>
    </row>
    <row r="125" spans="1:7" ht="18.75" customHeight="1" hidden="1">
      <c r="A125" s="143" t="s">
        <v>266</v>
      </c>
      <c r="B125" s="1082"/>
      <c r="C125" s="1083"/>
      <c r="D125" s="79"/>
      <c r="E125" s="80"/>
      <c r="F125" s="39"/>
      <c r="G125" s="146">
        <f>E125*F125</f>
        <v>0</v>
      </c>
    </row>
    <row r="126" spans="1:7" ht="18.75" customHeight="1" hidden="1">
      <c r="A126" s="143" t="s">
        <v>263</v>
      </c>
      <c r="B126" s="1082"/>
      <c r="C126" s="1083"/>
      <c r="D126" s="79"/>
      <c r="E126" s="80"/>
      <c r="F126" s="39"/>
      <c r="G126" s="146">
        <f>E126*F126</f>
        <v>0</v>
      </c>
    </row>
    <row r="127" spans="1:7" ht="15.75" customHeight="1" hidden="1">
      <c r="A127" s="145" t="s">
        <v>35</v>
      </c>
      <c r="B127" s="1066"/>
      <c r="C127" s="1067"/>
      <c r="D127" s="79"/>
      <c r="E127" s="80"/>
      <c r="F127" s="81"/>
      <c r="G127" s="146">
        <f>E127*F127</f>
        <v>0</v>
      </c>
    </row>
    <row r="128" spans="1:7" ht="15.75" customHeight="1" hidden="1">
      <c r="A128" s="1000" t="s">
        <v>52</v>
      </c>
      <c r="B128" s="1001"/>
      <c r="C128" s="1001"/>
      <c r="D128" s="1001"/>
      <c r="E128" s="1021"/>
      <c r="F128" s="43"/>
      <c r="G128" s="142">
        <f>SUM(G123:G127)</f>
        <v>0</v>
      </c>
    </row>
    <row r="129" spans="1:7" ht="31.5" customHeight="1" hidden="1">
      <c r="A129" s="111"/>
      <c r="B129" s="112"/>
      <c r="C129" s="112"/>
      <c r="D129" s="112"/>
      <c r="E129" s="112"/>
      <c r="F129" s="112"/>
      <c r="G129" s="113"/>
    </row>
    <row r="130" spans="1:7" ht="15.75" customHeight="1" hidden="1">
      <c r="A130" s="1000" t="s">
        <v>101</v>
      </c>
      <c r="B130" s="1001"/>
      <c r="C130" s="1001"/>
      <c r="D130" s="1001"/>
      <c r="E130" s="1001"/>
      <c r="F130" s="1021"/>
      <c r="G130" s="142">
        <f>G136+G142</f>
        <v>0</v>
      </c>
    </row>
    <row r="131" spans="1:7" ht="15.75" customHeight="1" hidden="1">
      <c r="A131" s="1000" t="s">
        <v>103</v>
      </c>
      <c r="B131" s="1001"/>
      <c r="C131" s="1001"/>
      <c r="D131" s="1001"/>
      <c r="E131" s="1001"/>
      <c r="F131" s="1001"/>
      <c r="G131" s="1002"/>
    </row>
    <row r="132" spans="1:7" ht="63" customHeight="1" hidden="1">
      <c r="A132" s="114" t="s">
        <v>0</v>
      </c>
      <c r="B132" s="7" t="s">
        <v>57</v>
      </c>
      <c r="C132" s="4" t="s">
        <v>62</v>
      </c>
      <c r="D132" s="4" t="s">
        <v>63</v>
      </c>
      <c r="E132" s="4" t="s">
        <v>64</v>
      </c>
      <c r="F132" s="4" t="s">
        <v>72</v>
      </c>
      <c r="G132" s="125" t="s">
        <v>51</v>
      </c>
    </row>
    <row r="133" spans="1:7" ht="15.75" customHeight="1" hidden="1">
      <c r="A133" s="1037" t="s">
        <v>37</v>
      </c>
      <c r="B133" s="1051" t="s">
        <v>58</v>
      </c>
      <c r="C133" s="36" t="s">
        <v>60</v>
      </c>
      <c r="D133" s="72"/>
      <c r="E133" s="72"/>
      <c r="F133" s="291"/>
      <c r="G133" s="147">
        <f>D133*E133*F133</f>
        <v>0</v>
      </c>
    </row>
    <row r="134" spans="1:7" ht="15.75" customHeight="1" hidden="1">
      <c r="A134" s="1038"/>
      <c r="B134" s="1052"/>
      <c r="C134" s="36" t="s">
        <v>61</v>
      </c>
      <c r="D134" s="72"/>
      <c r="E134" s="72"/>
      <c r="F134" s="291"/>
      <c r="G134" s="148">
        <f>D134*E134*F134</f>
        <v>0</v>
      </c>
    </row>
    <row r="135" spans="1:7" ht="15.75" customHeight="1" hidden="1">
      <c r="A135" s="149" t="s">
        <v>38</v>
      </c>
      <c r="B135" s="85" t="s">
        <v>59</v>
      </c>
      <c r="C135" s="78"/>
      <c r="D135" s="72"/>
      <c r="E135" s="72"/>
      <c r="F135" s="84"/>
      <c r="G135" s="148">
        <f>D135*E135*F135</f>
        <v>0</v>
      </c>
    </row>
    <row r="136" spans="1:7" ht="15.75" customHeight="1" hidden="1">
      <c r="A136" s="973" t="s">
        <v>1</v>
      </c>
      <c r="B136" s="974"/>
      <c r="C136" s="974"/>
      <c r="D136" s="974"/>
      <c r="E136" s="974"/>
      <c r="F136" s="975"/>
      <c r="G136" s="142">
        <f>SUM(G133:G135)</f>
        <v>0</v>
      </c>
    </row>
    <row r="137" spans="1:7" ht="12.75" customHeight="1" hidden="1">
      <c r="A137" s="111"/>
      <c r="B137" s="112"/>
      <c r="C137" s="112"/>
      <c r="D137" s="112"/>
      <c r="E137" s="112"/>
      <c r="F137" s="112"/>
      <c r="G137" s="113"/>
    </row>
    <row r="138" spans="1:7" ht="15.75" customHeight="1" hidden="1">
      <c r="A138" s="1000" t="s">
        <v>104</v>
      </c>
      <c r="B138" s="1001"/>
      <c r="C138" s="1001"/>
      <c r="D138" s="1001"/>
      <c r="E138" s="1001"/>
      <c r="F138" s="1001"/>
      <c r="G138" s="1002"/>
    </row>
    <row r="139" spans="1:7" ht="31.5" customHeight="1" hidden="1">
      <c r="A139" s="150" t="s">
        <v>0</v>
      </c>
      <c r="B139" s="41" t="s">
        <v>47</v>
      </c>
      <c r="C139" s="1003" t="s">
        <v>48</v>
      </c>
      <c r="D139" s="1004"/>
      <c r="E139" s="1005"/>
      <c r="F139" s="36" t="s">
        <v>4</v>
      </c>
      <c r="G139" s="151" t="s">
        <v>51</v>
      </c>
    </row>
    <row r="140" spans="1:7" ht="15.75" customHeight="1" hidden="1">
      <c r="A140" s="150">
        <v>1</v>
      </c>
      <c r="B140" s="82"/>
      <c r="C140" s="1073"/>
      <c r="D140" s="1074"/>
      <c r="E140" s="1220"/>
      <c r="F140" s="83"/>
      <c r="G140" s="152">
        <f>F140*2</f>
        <v>0</v>
      </c>
    </row>
    <row r="141" spans="1:7" ht="15.75" customHeight="1" hidden="1">
      <c r="A141" s="153" t="s">
        <v>35</v>
      </c>
      <c r="B141" s="82"/>
      <c r="C141" s="1073"/>
      <c r="D141" s="1074"/>
      <c r="E141" s="1220"/>
      <c r="F141" s="83"/>
      <c r="G141" s="154">
        <f>F141*2</f>
        <v>0</v>
      </c>
    </row>
    <row r="142" spans="1:7" ht="15.75" customHeight="1" hidden="1">
      <c r="A142" s="989" t="s">
        <v>1</v>
      </c>
      <c r="B142" s="990"/>
      <c r="C142" s="990"/>
      <c r="D142" s="990"/>
      <c r="E142" s="990"/>
      <c r="F142" s="991"/>
      <c r="G142" s="155">
        <f>SUM(G140:G141)</f>
        <v>0</v>
      </c>
    </row>
    <row r="143" spans="1:7" ht="31.5" customHeight="1" hidden="1">
      <c r="A143" s="111"/>
      <c r="B143" s="112"/>
      <c r="C143" s="112"/>
      <c r="D143" s="112"/>
      <c r="E143" s="112"/>
      <c r="F143" s="112"/>
      <c r="G143" s="113"/>
    </row>
    <row r="144" spans="1:7" ht="15.75" customHeight="1" hidden="1">
      <c r="A144" s="1000" t="s">
        <v>105</v>
      </c>
      <c r="B144" s="1001"/>
      <c r="C144" s="1001"/>
      <c r="D144" s="1001"/>
      <c r="E144" s="1001"/>
      <c r="F144" s="1001"/>
      <c r="G144" s="1002"/>
    </row>
    <row r="145" spans="1:7" ht="78.75" customHeight="1" hidden="1">
      <c r="A145" s="124" t="s">
        <v>0</v>
      </c>
      <c r="B145" s="7" t="s">
        <v>57</v>
      </c>
      <c r="C145" s="4" t="s">
        <v>6</v>
      </c>
      <c r="D145" s="4" t="s">
        <v>7</v>
      </c>
      <c r="E145" s="998" t="s">
        <v>69</v>
      </c>
      <c r="F145" s="999"/>
      <c r="G145" s="125" t="s">
        <v>51</v>
      </c>
    </row>
    <row r="146" spans="1:7" ht="15.75" customHeight="1" hidden="1">
      <c r="A146" s="156">
        <v>1</v>
      </c>
      <c r="B146" s="42"/>
      <c r="C146" s="4"/>
      <c r="D146" s="65"/>
      <c r="E146" s="1029"/>
      <c r="F146" s="1030"/>
      <c r="G146" s="262">
        <f>D146*E146</f>
        <v>0</v>
      </c>
    </row>
    <row r="147" spans="1:7" ht="15.75" customHeight="1" hidden="1">
      <c r="A147" s="156">
        <v>2</v>
      </c>
      <c r="B147" s="40"/>
      <c r="C147" s="36"/>
      <c r="D147" s="87"/>
      <c r="E147" s="1029"/>
      <c r="F147" s="1030"/>
      <c r="G147" s="262">
        <f>D147*E147</f>
        <v>0</v>
      </c>
    </row>
    <row r="148" spans="1:7" ht="15.75" customHeight="1" hidden="1">
      <c r="A148" s="109">
        <v>3</v>
      </c>
      <c r="B148" s="40"/>
      <c r="C148" s="4"/>
      <c r="D148" s="88"/>
      <c r="E148" s="1029"/>
      <c r="F148" s="1030"/>
      <c r="G148" s="144">
        <f>D148*E148</f>
        <v>0</v>
      </c>
    </row>
    <row r="149" spans="1:7" ht="15.75" customHeight="1" hidden="1">
      <c r="A149" s="109"/>
      <c r="B149" s="40"/>
      <c r="C149" s="4"/>
      <c r="D149" s="88"/>
      <c r="E149" s="1029"/>
      <c r="F149" s="1030"/>
      <c r="G149" s="144">
        <f>(G146+G147)*4.1%</f>
        <v>0</v>
      </c>
    </row>
    <row r="150" spans="1:7" ht="15.75" customHeight="1" hidden="1">
      <c r="A150" s="973" t="s">
        <v>1</v>
      </c>
      <c r="B150" s="974"/>
      <c r="C150" s="974"/>
      <c r="D150" s="974"/>
      <c r="E150" s="974"/>
      <c r="F150" s="975"/>
      <c r="G150" s="292">
        <f>SUM(G146:G149)</f>
        <v>0</v>
      </c>
    </row>
    <row r="151" spans="1:7" ht="31.5" customHeight="1" hidden="1">
      <c r="A151" s="111"/>
      <c r="B151" s="112"/>
      <c r="C151" s="112"/>
      <c r="D151" s="112"/>
      <c r="E151" s="112"/>
      <c r="F151" s="112"/>
      <c r="G151" s="113"/>
    </row>
    <row r="152" spans="1:7" ht="33.75" customHeight="1" hidden="1">
      <c r="A152" s="1055" t="s">
        <v>111</v>
      </c>
      <c r="B152" s="1056"/>
      <c r="C152" s="1056"/>
      <c r="D152" s="1056"/>
      <c r="E152" s="1056"/>
      <c r="F152" s="1056"/>
      <c r="G152" s="1057"/>
    </row>
    <row r="153" spans="1:7" ht="31.5" customHeight="1" hidden="1">
      <c r="A153" s="124" t="s">
        <v>0</v>
      </c>
      <c r="B153" s="7" t="s">
        <v>57</v>
      </c>
      <c r="C153" s="998" t="s">
        <v>7</v>
      </c>
      <c r="D153" s="999"/>
      <c r="E153" s="4" t="s">
        <v>73</v>
      </c>
      <c r="F153" s="4" t="s">
        <v>68</v>
      </c>
      <c r="G153" s="125" t="s">
        <v>51</v>
      </c>
    </row>
    <row r="154" spans="1:7" ht="15.75" customHeight="1" hidden="1">
      <c r="A154" s="150">
        <v>1</v>
      </c>
      <c r="B154" s="82"/>
      <c r="C154" s="1080"/>
      <c r="D154" s="1219"/>
      <c r="E154" s="89"/>
      <c r="F154" s="84"/>
      <c r="G154" s="152">
        <f>C154*E154*F154</f>
        <v>0</v>
      </c>
    </row>
    <row r="155" spans="1:7" ht="15.75" customHeight="1" hidden="1">
      <c r="A155" s="153" t="s">
        <v>35</v>
      </c>
      <c r="B155" s="82"/>
      <c r="C155" s="1073"/>
      <c r="D155" s="1220"/>
      <c r="E155" s="90"/>
      <c r="F155" s="71"/>
      <c r="G155" s="154">
        <f>F155*2</f>
        <v>0</v>
      </c>
    </row>
    <row r="156" spans="1:7" ht="15.75" customHeight="1" hidden="1">
      <c r="A156" s="989" t="s">
        <v>1</v>
      </c>
      <c r="B156" s="990"/>
      <c r="C156" s="990"/>
      <c r="D156" s="990"/>
      <c r="E156" s="990"/>
      <c r="F156" s="991"/>
      <c r="G156" s="155">
        <f>SUM(G154:G155)</f>
        <v>0</v>
      </c>
    </row>
    <row r="157" spans="1:7" ht="31.5" customHeight="1" hidden="1">
      <c r="A157" s="111"/>
      <c r="B157" s="112"/>
      <c r="C157" s="112"/>
      <c r="D157" s="112"/>
      <c r="E157" s="112"/>
      <c r="F157" s="112"/>
      <c r="G157" s="113"/>
    </row>
    <row r="158" spans="1:7" ht="15.75" customHeight="1" hidden="1">
      <c r="A158" s="1000" t="s">
        <v>99</v>
      </c>
      <c r="B158" s="1001"/>
      <c r="C158" s="1001"/>
      <c r="D158" s="1001"/>
      <c r="E158" s="1001"/>
      <c r="F158" s="1021"/>
      <c r="G158" s="129">
        <f>G164+G170</f>
        <v>0</v>
      </c>
    </row>
    <row r="159" spans="1:7" ht="15.75" customHeight="1" hidden="1">
      <c r="A159" s="1000" t="s">
        <v>106</v>
      </c>
      <c r="B159" s="1001"/>
      <c r="C159" s="1001"/>
      <c r="D159" s="1001"/>
      <c r="E159" s="1001"/>
      <c r="F159" s="1001"/>
      <c r="G159" s="1002"/>
    </row>
    <row r="160" spans="1:7" ht="78.75" customHeight="1" hidden="1">
      <c r="A160" s="124" t="s">
        <v>0</v>
      </c>
      <c r="B160" s="5" t="s">
        <v>57</v>
      </c>
      <c r="C160" s="4" t="s">
        <v>6</v>
      </c>
      <c r="D160" s="4" t="s">
        <v>71</v>
      </c>
      <c r="E160" s="4" t="s">
        <v>73</v>
      </c>
      <c r="F160" s="4" t="s">
        <v>74</v>
      </c>
      <c r="G160" s="125" t="s">
        <v>51</v>
      </c>
    </row>
    <row r="161" spans="1:7" ht="15.75" customHeight="1" hidden="1">
      <c r="A161" s="124">
        <v>1</v>
      </c>
      <c r="B161" s="92" t="s">
        <v>70</v>
      </c>
      <c r="C161" s="4" t="s">
        <v>65</v>
      </c>
      <c r="D161" s="91"/>
      <c r="E161" s="93"/>
      <c r="F161" s="94"/>
      <c r="G161" s="126">
        <f>D161*E161*F161</f>
        <v>0</v>
      </c>
    </row>
    <row r="162" spans="1:7" ht="31.5" customHeight="1" hidden="1">
      <c r="A162" s="127">
        <v>2</v>
      </c>
      <c r="B162" s="92" t="s">
        <v>75</v>
      </c>
      <c r="C162" s="91"/>
      <c r="D162" s="91"/>
      <c r="E162" s="93"/>
      <c r="F162" s="94"/>
      <c r="G162" s="128">
        <f>D162*E162*F162</f>
        <v>0</v>
      </c>
    </row>
    <row r="163" spans="1:7" ht="15.75" customHeight="1" hidden="1">
      <c r="A163" s="135" t="s">
        <v>35</v>
      </c>
      <c r="B163" s="92"/>
      <c r="C163" s="91"/>
      <c r="D163" s="91"/>
      <c r="E163" s="92"/>
      <c r="F163" s="94"/>
      <c r="G163" s="128">
        <f>D163*E163*F163</f>
        <v>0</v>
      </c>
    </row>
    <row r="164" spans="1:7" ht="15.75" customHeight="1" hidden="1">
      <c r="A164" s="973" t="s">
        <v>1</v>
      </c>
      <c r="B164" s="974"/>
      <c r="C164" s="974"/>
      <c r="D164" s="974"/>
      <c r="E164" s="974"/>
      <c r="F164" s="975"/>
      <c r="G164" s="129">
        <f>SUM(G161:G163)</f>
        <v>0</v>
      </c>
    </row>
    <row r="165" spans="1:7" ht="12.75" customHeight="1" hidden="1">
      <c r="A165" s="111"/>
      <c r="B165" s="112"/>
      <c r="C165" s="112"/>
      <c r="D165" s="112"/>
      <c r="E165" s="112"/>
      <c r="F165" s="112"/>
      <c r="G165" s="113"/>
    </row>
    <row r="166" spans="1:7" ht="15.75" customHeight="1" hidden="1">
      <c r="A166" s="1000" t="s">
        <v>107</v>
      </c>
      <c r="B166" s="1001"/>
      <c r="C166" s="1001"/>
      <c r="D166" s="1001"/>
      <c r="E166" s="1001"/>
      <c r="F166" s="1001"/>
      <c r="G166" s="1002"/>
    </row>
    <row r="167" spans="1:7" ht="31.5" customHeight="1" hidden="1">
      <c r="A167" s="124" t="s">
        <v>0</v>
      </c>
      <c r="B167" s="48" t="s">
        <v>76</v>
      </c>
      <c r="C167" s="1031" t="s">
        <v>2</v>
      </c>
      <c r="D167" s="1033"/>
      <c r="E167" s="48" t="s">
        <v>7</v>
      </c>
      <c r="F167" s="48" t="s">
        <v>54</v>
      </c>
      <c r="G167" s="125" t="s">
        <v>51</v>
      </c>
    </row>
    <row r="168" spans="1:7" ht="31.5" customHeight="1" hidden="1">
      <c r="A168" s="124">
        <v>1</v>
      </c>
      <c r="B168" s="92"/>
      <c r="C168" s="1025"/>
      <c r="D168" s="1026"/>
      <c r="E168" s="93"/>
      <c r="F168" s="94"/>
      <c r="G168" s="126">
        <f>E168*F168</f>
        <v>0</v>
      </c>
    </row>
    <row r="169" spans="1:7" ht="15.75" customHeight="1" hidden="1">
      <c r="A169" s="135" t="s">
        <v>35</v>
      </c>
      <c r="B169" s="92"/>
      <c r="C169" s="1025"/>
      <c r="D169" s="1026"/>
      <c r="E169" s="92"/>
      <c r="F169" s="94"/>
      <c r="G169" s="128">
        <f>E169*F169</f>
        <v>0</v>
      </c>
    </row>
    <row r="170" spans="1:7" ht="15.75" customHeight="1" hidden="1">
      <c r="A170" s="973" t="s">
        <v>1</v>
      </c>
      <c r="B170" s="974"/>
      <c r="C170" s="974"/>
      <c r="D170" s="974"/>
      <c r="E170" s="974"/>
      <c r="F170" s="975"/>
      <c r="G170" s="129">
        <f>SUM(G168:G169)</f>
        <v>0</v>
      </c>
    </row>
    <row r="171" spans="1:7" ht="31.5" customHeight="1" hidden="1">
      <c r="A171" s="111"/>
      <c r="B171" s="112"/>
      <c r="C171" s="112"/>
      <c r="D171" s="112"/>
      <c r="E171" s="112"/>
      <c r="F171" s="112"/>
      <c r="G171" s="113"/>
    </row>
    <row r="172" spans="1:7" ht="15.75" customHeight="1" hidden="1">
      <c r="A172" s="1000" t="s">
        <v>94</v>
      </c>
      <c r="B172" s="1001"/>
      <c r="C172" s="1001"/>
      <c r="D172" s="1001"/>
      <c r="E172" s="1001"/>
      <c r="F172" s="1001"/>
      <c r="G172" s="1002"/>
    </row>
    <row r="173" spans="1:7" ht="47.25" customHeight="1" hidden="1">
      <c r="A173" s="124" t="s">
        <v>0</v>
      </c>
      <c r="B173" s="1027" t="s">
        <v>57</v>
      </c>
      <c r="C173" s="1028"/>
      <c r="D173" s="4" t="s">
        <v>5</v>
      </c>
      <c r="E173" s="5" t="s">
        <v>53</v>
      </c>
      <c r="F173" s="4" t="s">
        <v>54</v>
      </c>
      <c r="G173" s="125" t="s">
        <v>51</v>
      </c>
    </row>
    <row r="174" spans="1:7" ht="15.75" customHeight="1" hidden="1">
      <c r="A174" s="116" t="s">
        <v>37</v>
      </c>
      <c r="B174" s="1087" t="s">
        <v>81</v>
      </c>
      <c r="C174" s="1088"/>
      <c r="D174" s="136"/>
      <c r="E174" s="136"/>
      <c r="F174" s="136"/>
      <c r="G174" s="157"/>
    </row>
    <row r="175" spans="1:7" ht="15.75" customHeight="1" hidden="1">
      <c r="A175" s="143" t="s">
        <v>36</v>
      </c>
      <c r="B175" s="1082"/>
      <c r="C175" s="1083"/>
      <c r="D175" s="79"/>
      <c r="E175" s="97"/>
      <c r="F175" s="81"/>
      <c r="G175" s="146">
        <f>E175*F175*12</f>
        <v>0</v>
      </c>
    </row>
    <row r="176" spans="1:7" ht="16.5" customHeight="1" hidden="1">
      <c r="A176" s="145" t="s">
        <v>35</v>
      </c>
      <c r="B176" s="1082"/>
      <c r="C176" s="1083"/>
      <c r="D176" s="79"/>
      <c r="E176" s="97"/>
      <c r="F176" s="81"/>
      <c r="G176" s="146">
        <f>E176*F176*12</f>
        <v>0</v>
      </c>
    </row>
    <row r="177" spans="1:7" ht="15.75" customHeight="1" hidden="1">
      <c r="A177" s="143" t="s">
        <v>38</v>
      </c>
      <c r="B177" s="1066" t="s">
        <v>121</v>
      </c>
      <c r="C177" s="1067"/>
      <c r="D177" s="78"/>
      <c r="E177" s="78"/>
      <c r="F177" s="136"/>
      <c r="G177" s="157"/>
    </row>
    <row r="178" spans="1:7" ht="15.75" customHeight="1" hidden="1">
      <c r="A178" s="143" t="s">
        <v>39</v>
      </c>
      <c r="B178" s="1082"/>
      <c r="C178" s="1083"/>
      <c r="D178" s="79"/>
      <c r="E178" s="97"/>
      <c r="F178" s="39"/>
      <c r="G178" s="144">
        <f>E178*F178</f>
        <v>0</v>
      </c>
    </row>
    <row r="179" spans="1:7" ht="18" customHeight="1" hidden="1">
      <c r="A179" s="143" t="s">
        <v>278</v>
      </c>
      <c r="B179" s="1066"/>
      <c r="C179" s="1067"/>
      <c r="D179" s="79"/>
      <c r="E179" s="97"/>
      <c r="F179" s="39"/>
      <c r="G179" s="144">
        <f>E179*F179</f>
        <v>0</v>
      </c>
    </row>
    <row r="180" spans="1:7" ht="15" customHeight="1" hidden="1">
      <c r="A180" s="143" t="s">
        <v>279</v>
      </c>
      <c r="B180" s="1066"/>
      <c r="C180" s="1067"/>
      <c r="D180" s="79"/>
      <c r="E180" s="97"/>
      <c r="F180" s="39"/>
      <c r="G180" s="144">
        <f>E180*F180</f>
        <v>0</v>
      </c>
    </row>
    <row r="181" spans="1:7" ht="15.75" customHeight="1" hidden="1">
      <c r="A181" s="145" t="s">
        <v>35</v>
      </c>
      <c r="B181" s="1066"/>
      <c r="C181" s="1067"/>
      <c r="D181" s="79"/>
      <c r="E181" s="97"/>
      <c r="F181" s="81"/>
      <c r="G181" s="146">
        <f>E181*F181</f>
        <v>0</v>
      </c>
    </row>
    <row r="182" spans="1:7" ht="15.75" hidden="1">
      <c r="A182" s="977" t="s">
        <v>1</v>
      </c>
      <c r="B182" s="977"/>
      <c r="C182" s="977"/>
      <c r="D182" s="136"/>
      <c r="E182" s="136"/>
      <c r="F182" s="139"/>
      <c r="G182" s="142">
        <f>SUM(G174:G181)</f>
        <v>0</v>
      </c>
    </row>
    <row r="183" spans="1:8" ht="15.75" hidden="1">
      <c r="A183" s="179"/>
      <c r="B183" s="179"/>
      <c r="C183" s="179"/>
      <c r="D183" s="180"/>
      <c r="E183" s="180"/>
      <c r="F183" s="283"/>
      <c r="G183" s="293"/>
      <c r="H183" s="112"/>
    </row>
    <row r="184" spans="1:7" ht="15.75" hidden="1">
      <c r="A184" s="1000" t="s">
        <v>113</v>
      </c>
      <c r="B184" s="1001"/>
      <c r="C184" s="1001"/>
      <c r="D184" s="1001"/>
      <c r="E184" s="1001"/>
      <c r="F184" s="1001"/>
      <c r="G184" s="1002"/>
    </row>
    <row r="185" spans="1:7" ht="173.25" hidden="1">
      <c r="A185" s="124" t="s">
        <v>0</v>
      </c>
      <c r="B185" s="1027" t="s">
        <v>57</v>
      </c>
      <c r="C185" s="1028"/>
      <c r="D185" s="4" t="s">
        <v>5</v>
      </c>
      <c r="E185" s="5" t="s">
        <v>53</v>
      </c>
      <c r="F185" s="4" t="s">
        <v>54</v>
      </c>
      <c r="G185" s="125" t="s">
        <v>51</v>
      </c>
    </row>
    <row r="186" spans="1:7" ht="15.75" hidden="1">
      <c r="A186" s="116" t="s">
        <v>37</v>
      </c>
      <c r="B186" s="1087" t="s">
        <v>112</v>
      </c>
      <c r="C186" s="1090"/>
      <c r="D186" s="136"/>
      <c r="E186" s="136"/>
      <c r="F186" s="136"/>
      <c r="G186" s="146">
        <f>E186*F186</f>
        <v>0</v>
      </c>
    </row>
    <row r="187" spans="1:7" ht="15.75" hidden="1">
      <c r="A187" s="145" t="s">
        <v>35</v>
      </c>
      <c r="B187" s="1066"/>
      <c r="C187" s="1075"/>
      <c r="D187" s="79"/>
      <c r="E187" s="97"/>
      <c r="F187" s="81"/>
      <c r="G187" s="146">
        <f>E187*F187</f>
        <v>0</v>
      </c>
    </row>
    <row r="188" spans="1:7" ht="15.75" hidden="1">
      <c r="A188" s="1000" t="s">
        <v>1</v>
      </c>
      <c r="B188" s="1001"/>
      <c r="C188" s="1001"/>
      <c r="D188" s="136"/>
      <c r="E188" s="136"/>
      <c r="F188" s="139"/>
      <c r="G188" s="142">
        <f>SUM(G186:G187)</f>
        <v>0</v>
      </c>
    </row>
    <row r="189" spans="1:7" ht="31.5" customHeight="1" hidden="1">
      <c r="A189" s="111"/>
      <c r="B189" s="112"/>
      <c r="C189" s="112"/>
      <c r="D189" s="112"/>
      <c r="E189" s="112"/>
      <c r="F189" s="112"/>
      <c r="G189" s="113"/>
    </row>
    <row r="190" spans="1:7" ht="15.75" hidden="1">
      <c r="A190" s="1000" t="s">
        <v>116</v>
      </c>
      <c r="B190" s="1001"/>
      <c r="C190" s="1001"/>
      <c r="D190" s="1001"/>
      <c r="E190" s="1001"/>
      <c r="F190" s="1001"/>
      <c r="G190" s="1002"/>
    </row>
    <row r="191" spans="1:7" ht="173.25" hidden="1">
      <c r="A191" s="124" t="s">
        <v>0</v>
      </c>
      <c r="B191" s="1027" t="s">
        <v>57</v>
      </c>
      <c r="C191" s="1028"/>
      <c r="D191" s="4" t="s">
        <v>5</v>
      </c>
      <c r="E191" s="5" t="s">
        <v>53</v>
      </c>
      <c r="F191" s="4" t="s">
        <v>54</v>
      </c>
      <c r="G191" s="125" t="s">
        <v>51</v>
      </c>
    </row>
    <row r="192" spans="1:7" ht="15.75" hidden="1">
      <c r="A192" s="116" t="s">
        <v>37</v>
      </c>
      <c r="B192" s="1087" t="s">
        <v>117</v>
      </c>
      <c r="C192" s="1090"/>
      <c r="D192" s="136"/>
      <c r="E192" s="136"/>
      <c r="F192" s="136"/>
      <c r="G192" s="157"/>
    </row>
    <row r="193" spans="1:7" ht="15.75" hidden="1">
      <c r="A193" s="143" t="s">
        <v>36</v>
      </c>
      <c r="B193" s="1066"/>
      <c r="C193" s="1075"/>
      <c r="D193" s="79"/>
      <c r="E193" s="97"/>
      <c r="F193" s="39"/>
      <c r="G193" s="144">
        <f>E193*F193*12</f>
        <v>0</v>
      </c>
    </row>
    <row r="194" spans="1:7" ht="15.75" hidden="1">
      <c r="A194" s="145" t="s">
        <v>35</v>
      </c>
      <c r="B194" s="1066"/>
      <c r="C194" s="1075"/>
      <c r="D194" s="79"/>
      <c r="E194" s="97"/>
      <c r="F194" s="81"/>
      <c r="G194" s="146">
        <f>E194*F194*12</f>
        <v>0</v>
      </c>
    </row>
    <row r="195" spans="1:7" ht="15.75" hidden="1">
      <c r="A195" s="143" t="s">
        <v>38</v>
      </c>
      <c r="B195" s="1066" t="s">
        <v>118</v>
      </c>
      <c r="C195" s="1075"/>
      <c r="D195" s="78"/>
      <c r="E195" s="78"/>
      <c r="F195" s="136"/>
      <c r="G195" s="157"/>
    </row>
    <row r="196" spans="1:7" ht="15.75" hidden="1">
      <c r="A196" s="143" t="s">
        <v>39</v>
      </c>
      <c r="B196" s="1066"/>
      <c r="C196" s="1075"/>
      <c r="D196" s="79"/>
      <c r="E196" s="97"/>
      <c r="F196" s="39"/>
      <c r="G196" s="144">
        <f>E196*F196</f>
        <v>0</v>
      </c>
    </row>
    <row r="197" spans="1:7" ht="15.75" hidden="1">
      <c r="A197" s="145" t="s">
        <v>35</v>
      </c>
      <c r="B197" s="1066"/>
      <c r="C197" s="1075"/>
      <c r="D197" s="79"/>
      <c r="E197" s="97"/>
      <c r="F197" s="81"/>
      <c r="G197" s="146">
        <f>E197*F197</f>
        <v>0</v>
      </c>
    </row>
    <row r="198" spans="1:7" ht="15.75" hidden="1">
      <c r="A198" s="143" t="s">
        <v>40</v>
      </c>
      <c r="B198" s="1066" t="s">
        <v>119</v>
      </c>
      <c r="C198" s="1075"/>
      <c r="D198" s="78"/>
      <c r="E198" s="78"/>
      <c r="F198" s="136"/>
      <c r="G198" s="157"/>
    </row>
    <row r="199" spans="1:7" ht="15.75" hidden="1">
      <c r="A199" s="143" t="s">
        <v>41</v>
      </c>
      <c r="B199" s="1066"/>
      <c r="C199" s="1075"/>
      <c r="D199" s="79"/>
      <c r="E199" s="97"/>
      <c r="F199" s="39"/>
      <c r="G199" s="144">
        <f>E199*F199</f>
        <v>0</v>
      </c>
    </row>
    <row r="200" spans="1:7" ht="15.75" hidden="1">
      <c r="A200" s="145" t="s">
        <v>35</v>
      </c>
      <c r="B200" s="1066"/>
      <c r="C200" s="1075"/>
      <c r="D200" s="79"/>
      <c r="E200" s="97"/>
      <c r="F200" s="81"/>
      <c r="G200" s="146">
        <f>E200*F200</f>
        <v>0</v>
      </c>
    </row>
    <row r="201" spans="1:7" ht="15.75" hidden="1">
      <c r="A201" s="143" t="s">
        <v>114</v>
      </c>
      <c r="B201" s="1066" t="s">
        <v>120</v>
      </c>
      <c r="C201" s="1075"/>
      <c r="D201" s="78"/>
      <c r="E201" s="78"/>
      <c r="F201" s="136"/>
      <c r="G201" s="157"/>
    </row>
    <row r="202" spans="1:7" ht="15.75" hidden="1">
      <c r="A202" s="143" t="s">
        <v>115</v>
      </c>
      <c r="B202" s="1066"/>
      <c r="C202" s="1075"/>
      <c r="D202" s="79"/>
      <c r="E202" s="97"/>
      <c r="F202" s="39"/>
      <c r="G202" s="144">
        <f>E202*F202</f>
        <v>0</v>
      </c>
    </row>
    <row r="203" spans="1:7" ht="15.75" hidden="1">
      <c r="A203" s="145" t="s">
        <v>35</v>
      </c>
      <c r="B203" s="1066"/>
      <c r="C203" s="1075"/>
      <c r="D203" s="79"/>
      <c r="E203" s="97"/>
      <c r="F203" s="81"/>
      <c r="G203" s="146">
        <f>E203*F203</f>
        <v>0</v>
      </c>
    </row>
    <row r="204" spans="1:7" ht="15.75" hidden="1">
      <c r="A204" s="1000" t="s">
        <v>1</v>
      </c>
      <c r="B204" s="1001"/>
      <c r="C204" s="1001"/>
      <c r="D204" s="136"/>
      <c r="E204" s="136"/>
      <c r="F204" s="139"/>
      <c r="G204" s="142">
        <f>SUM(G192:G203)</f>
        <v>0</v>
      </c>
    </row>
    <row r="205" spans="1:7" ht="31.5" customHeight="1" hidden="1">
      <c r="A205" s="111"/>
      <c r="B205" s="112"/>
      <c r="C205" s="112"/>
      <c r="D205" s="112"/>
      <c r="E205" s="112"/>
      <c r="F205" s="112"/>
      <c r="G205" s="113"/>
    </row>
    <row r="206" spans="1:7" ht="15.75" hidden="1">
      <c r="A206" s="1077" t="s">
        <v>269</v>
      </c>
      <c r="B206" s="1078"/>
      <c r="C206" s="1078"/>
      <c r="D206" s="1078"/>
      <c r="E206" s="1078"/>
      <c r="F206" s="1078"/>
      <c r="G206" s="1079"/>
    </row>
    <row r="207" spans="1:7" ht="47.25" hidden="1">
      <c r="A207" s="124" t="s">
        <v>0</v>
      </c>
      <c r="B207" s="1031" t="s">
        <v>80</v>
      </c>
      <c r="C207" s="1032"/>
      <c r="D207" s="1033"/>
      <c r="E207" s="48" t="s">
        <v>7</v>
      </c>
      <c r="F207" s="48" t="s">
        <v>54</v>
      </c>
      <c r="G207" s="125" t="s">
        <v>51</v>
      </c>
    </row>
    <row r="208" spans="1:7" ht="15.75" hidden="1">
      <c r="A208" s="124">
        <v>1</v>
      </c>
      <c r="B208" s="1044"/>
      <c r="C208" s="1045"/>
      <c r="D208" s="1046"/>
      <c r="E208" s="202"/>
      <c r="F208" s="269"/>
      <c r="G208" s="126">
        <f>E208*F208</f>
        <v>0</v>
      </c>
    </row>
    <row r="209" spans="1:7" ht="18.75" customHeight="1" hidden="1">
      <c r="A209" s="124">
        <v>2</v>
      </c>
      <c r="B209" s="1044"/>
      <c r="C209" s="1045"/>
      <c r="D209" s="1046"/>
      <c r="E209" s="256"/>
      <c r="F209" s="271"/>
      <c r="G209" s="126">
        <f>E209*F209</f>
        <v>0</v>
      </c>
    </row>
    <row r="210" spans="1:7" ht="15.75" hidden="1">
      <c r="A210" s="135" t="s">
        <v>35</v>
      </c>
      <c r="B210" s="1044"/>
      <c r="C210" s="1045"/>
      <c r="D210" s="1046"/>
      <c r="E210" s="98"/>
      <c r="F210" s="94"/>
      <c r="G210" s="128">
        <f>E210*F210</f>
        <v>0</v>
      </c>
    </row>
    <row r="211" spans="1:7" ht="15.75" hidden="1">
      <c r="A211" s="973" t="s">
        <v>1</v>
      </c>
      <c r="B211" s="974"/>
      <c r="C211" s="974"/>
      <c r="D211" s="975"/>
      <c r="E211" s="140"/>
      <c r="F211" s="140"/>
      <c r="G211" s="129">
        <f>SUM(G208:G210)</f>
        <v>0</v>
      </c>
    </row>
    <row r="212" spans="1:7" ht="31.5" customHeight="1" hidden="1">
      <c r="A212" s="111"/>
      <c r="B212" s="112"/>
      <c r="C212" s="112"/>
      <c r="D212" s="112"/>
      <c r="E212" s="112"/>
      <c r="F212" s="112"/>
      <c r="G212" s="113"/>
    </row>
    <row r="213" spans="1:7" ht="15.75" hidden="1">
      <c r="A213" s="1077" t="s">
        <v>108</v>
      </c>
      <c r="B213" s="1078"/>
      <c r="C213" s="1078"/>
      <c r="D213" s="1078"/>
      <c r="E213" s="1078"/>
      <c r="F213" s="1078"/>
      <c r="G213" s="1079"/>
    </row>
    <row r="214" spans="1:7" ht="47.25" hidden="1">
      <c r="A214" s="124" t="s">
        <v>0</v>
      </c>
      <c r="B214" s="1031" t="s">
        <v>2</v>
      </c>
      <c r="C214" s="1032"/>
      <c r="D214" s="1033"/>
      <c r="E214" s="48" t="s">
        <v>7</v>
      </c>
      <c r="F214" s="48" t="s">
        <v>54</v>
      </c>
      <c r="G214" s="125" t="s">
        <v>51</v>
      </c>
    </row>
    <row r="215" spans="1:7" ht="15.75" hidden="1">
      <c r="A215" s="124">
        <v>1</v>
      </c>
      <c r="B215" s="1103"/>
      <c r="C215" s="1230"/>
      <c r="D215" s="1231"/>
      <c r="E215" s="267"/>
      <c r="F215" s="294"/>
      <c r="G215" s="294"/>
    </row>
    <row r="216" spans="1:7" ht="15.75" hidden="1">
      <c r="A216" s="135">
        <v>2</v>
      </c>
      <c r="B216" s="1232"/>
      <c r="C216" s="1233"/>
      <c r="D216" s="1234"/>
      <c r="E216" s="267"/>
      <c r="F216" s="267"/>
      <c r="G216" s="295"/>
    </row>
    <row r="217" spans="1:7" ht="15.75" hidden="1">
      <c r="A217" s="973" t="s">
        <v>1</v>
      </c>
      <c r="B217" s="974"/>
      <c r="C217" s="974"/>
      <c r="D217" s="975"/>
      <c r="E217" s="141"/>
      <c r="F217" s="141"/>
      <c r="G217" s="289">
        <f>SUM(G215:G216)</f>
        <v>0</v>
      </c>
    </row>
    <row r="218" ht="12.75" hidden="1"/>
    <row r="219" ht="12.75" hidden="1"/>
    <row r="220" ht="12.75" hidden="1"/>
    <row r="221" spans="1:8" ht="15.75" hidden="1">
      <c r="A221" s="178"/>
      <c r="B221" s="296" t="s">
        <v>280</v>
      </c>
      <c r="C221" s="297">
        <v>0</v>
      </c>
      <c r="D221" s="178"/>
      <c r="E221" s="178"/>
      <c r="F221" s="178"/>
      <c r="G221" s="276"/>
      <c r="H221" s="112"/>
    </row>
    <row r="222" spans="1:8" ht="15.75" hidden="1">
      <c r="A222" s="178"/>
      <c r="B222" s="296" t="s">
        <v>281</v>
      </c>
      <c r="C222" s="297">
        <f>C221-G217</f>
        <v>0</v>
      </c>
      <c r="D222" s="178"/>
      <c r="E222" s="298"/>
      <c r="F222" s="178"/>
      <c r="G222" s="276"/>
      <c r="H222" s="112"/>
    </row>
    <row r="223" spans="1:8" ht="15.75" hidden="1">
      <c r="A223" s="47"/>
      <c r="B223" s="47"/>
      <c r="C223" s="47"/>
      <c r="D223" s="47"/>
      <c r="E223" s="188"/>
      <c r="F223" s="188"/>
      <c r="G223" s="49"/>
      <c r="H223" s="112"/>
    </row>
    <row r="224" spans="1:8" ht="15.75" hidden="1">
      <c r="A224" s="47"/>
      <c r="B224" s="47"/>
      <c r="C224" s="47"/>
      <c r="D224" s="47"/>
      <c r="E224" s="188"/>
      <c r="F224" s="188"/>
      <c r="G224" s="49"/>
      <c r="H224" s="112"/>
    </row>
    <row r="225" spans="1:8" ht="18.75" customHeight="1" hidden="1">
      <c r="A225" s="178"/>
      <c r="B225" s="299" t="s">
        <v>30</v>
      </c>
      <c r="C225" s="300" t="s">
        <v>282</v>
      </c>
      <c r="D225" s="277"/>
      <c r="E225" s="277" t="s">
        <v>283</v>
      </c>
      <c r="F225" s="178"/>
      <c r="G225" s="276"/>
      <c r="H225" s="112"/>
    </row>
  </sheetData>
  <sheetProtection/>
  <mergeCells count="168">
    <mergeCell ref="A213:G213"/>
    <mergeCell ref="B214:D214"/>
    <mergeCell ref="B215:D215"/>
    <mergeCell ref="B216:D216"/>
    <mergeCell ref="A217:D217"/>
    <mergeCell ref="A206:G206"/>
    <mergeCell ref="B207:D207"/>
    <mergeCell ref="B208:D208"/>
    <mergeCell ref="B209:D209"/>
    <mergeCell ref="B210:D210"/>
    <mergeCell ref="A211:D211"/>
    <mergeCell ref="B199:C199"/>
    <mergeCell ref="B200:C200"/>
    <mergeCell ref="B201:C201"/>
    <mergeCell ref="B202:C202"/>
    <mergeCell ref="B203:C203"/>
    <mergeCell ref="A204:C204"/>
    <mergeCell ref="B193:C193"/>
    <mergeCell ref="B194:C194"/>
    <mergeCell ref="B195:C195"/>
    <mergeCell ref="B196:C196"/>
    <mergeCell ref="B197:C197"/>
    <mergeCell ref="B198:C198"/>
    <mergeCell ref="B186:C186"/>
    <mergeCell ref="B187:C187"/>
    <mergeCell ref="A188:C188"/>
    <mergeCell ref="A190:G190"/>
    <mergeCell ref="B191:C191"/>
    <mergeCell ref="B192:C192"/>
    <mergeCell ref="B179:C179"/>
    <mergeCell ref="B180:C180"/>
    <mergeCell ref="B181:C181"/>
    <mergeCell ref="A182:C182"/>
    <mergeCell ref="A184:G184"/>
    <mergeCell ref="B185:C185"/>
    <mergeCell ref="B173:C173"/>
    <mergeCell ref="B174:C174"/>
    <mergeCell ref="B175:C175"/>
    <mergeCell ref="B176:C176"/>
    <mergeCell ref="B177:C177"/>
    <mergeCell ref="B178:C178"/>
    <mergeCell ref="A166:G166"/>
    <mergeCell ref="C167:D167"/>
    <mergeCell ref="C168:D168"/>
    <mergeCell ref="C169:D169"/>
    <mergeCell ref="A170:F170"/>
    <mergeCell ref="A172:G172"/>
    <mergeCell ref="C154:D154"/>
    <mergeCell ref="C155:D155"/>
    <mergeCell ref="A156:F156"/>
    <mergeCell ref="A158:F158"/>
    <mergeCell ref="A159:G159"/>
    <mergeCell ref="A164:F164"/>
    <mergeCell ref="E147:F147"/>
    <mergeCell ref="E148:F148"/>
    <mergeCell ref="E149:F149"/>
    <mergeCell ref="A150:F150"/>
    <mergeCell ref="A152:G152"/>
    <mergeCell ref="C153:D153"/>
    <mergeCell ref="C140:E140"/>
    <mergeCell ref="C141:E141"/>
    <mergeCell ref="A142:F142"/>
    <mergeCell ref="A144:G144"/>
    <mergeCell ref="E145:F145"/>
    <mergeCell ref="E146:F146"/>
    <mergeCell ref="A131:G131"/>
    <mergeCell ref="A133:A134"/>
    <mergeCell ref="B133:B134"/>
    <mergeCell ref="A136:F136"/>
    <mergeCell ref="A138:G138"/>
    <mergeCell ref="C139:E139"/>
    <mergeCell ref="B124:C124"/>
    <mergeCell ref="B125:C125"/>
    <mergeCell ref="B126:C126"/>
    <mergeCell ref="B127:C127"/>
    <mergeCell ref="A128:E128"/>
    <mergeCell ref="A130:F130"/>
    <mergeCell ref="C116:D116"/>
    <mergeCell ref="A117:F117"/>
    <mergeCell ref="A119:F119"/>
    <mergeCell ref="A121:G121"/>
    <mergeCell ref="B122:C122"/>
    <mergeCell ref="B123:C123"/>
    <mergeCell ref="B108:C108"/>
    <mergeCell ref="A109:C109"/>
    <mergeCell ref="A112:F112"/>
    <mergeCell ref="A113:G113"/>
    <mergeCell ref="C114:D114"/>
    <mergeCell ref="C115:D115"/>
    <mergeCell ref="B101:D101"/>
    <mergeCell ref="B102:D102"/>
    <mergeCell ref="A103:D103"/>
    <mergeCell ref="A105:G105"/>
    <mergeCell ref="B106:C106"/>
    <mergeCell ref="B107:C107"/>
    <mergeCell ref="B94:D94"/>
    <mergeCell ref="B95:D95"/>
    <mergeCell ref="B96:D96"/>
    <mergeCell ref="A97:D97"/>
    <mergeCell ref="A99:G99"/>
    <mergeCell ref="B100:D100"/>
    <mergeCell ref="A87:G87"/>
    <mergeCell ref="B88:C88"/>
    <mergeCell ref="B89:C89"/>
    <mergeCell ref="B90:C90"/>
    <mergeCell ref="A91:C91"/>
    <mergeCell ref="A93:G93"/>
    <mergeCell ref="B79:C79"/>
    <mergeCell ref="B80:C80"/>
    <mergeCell ref="B81:C81"/>
    <mergeCell ref="B82:C82"/>
    <mergeCell ref="A83:C83"/>
    <mergeCell ref="B86:E86"/>
    <mergeCell ref="C72:D72"/>
    <mergeCell ref="C73:D73"/>
    <mergeCell ref="C74:D74"/>
    <mergeCell ref="A75:F75"/>
    <mergeCell ref="A77:G77"/>
    <mergeCell ref="B78:C78"/>
    <mergeCell ref="A65:G65"/>
    <mergeCell ref="C66:D66"/>
    <mergeCell ref="C67:D67"/>
    <mergeCell ref="C68:D68"/>
    <mergeCell ref="A69:F69"/>
    <mergeCell ref="A71:G71"/>
    <mergeCell ref="B58:C58"/>
    <mergeCell ref="B59:C59"/>
    <mergeCell ref="B60:C60"/>
    <mergeCell ref="B61:C61"/>
    <mergeCell ref="B62:C62"/>
    <mergeCell ref="A63:F63"/>
    <mergeCell ref="A45:D45"/>
    <mergeCell ref="A52:G52"/>
    <mergeCell ref="A53:G53"/>
    <mergeCell ref="A54:G54"/>
    <mergeCell ref="A56:F56"/>
    <mergeCell ref="A57:G57"/>
    <mergeCell ref="A49:F49"/>
    <mergeCell ref="A34:D34"/>
    <mergeCell ref="B39:E39"/>
    <mergeCell ref="A41:G41"/>
    <mergeCell ref="B42:D42"/>
    <mergeCell ref="B43:D43"/>
    <mergeCell ref="B44:D44"/>
    <mergeCell ref="B23:D23"/>
    <mergeCell ref="A24:D24"/>
    <mergeCell ref="A30:F30"/>
    <mergeCell ref="A31:G31"/>
    <mergeCell ref="B32:D32"/>
    <mergeCell ref="B33:D33"/>
    <mergeCell ref="B16:D16"/>
    <mergeCell ref="A17:D17"/>
    <mergeCell ref="A19:F19"/>
    <mergeCell ref="A20:G20"/>
    <mergeCell ref="B21:D21"/>
    <mergeCell ref="B22:D22"/>
    <mergeCell ref="B9:D9"/>
    <mergeCell ref="A10:D10"/>
    <mergeCell ref="A12:F12"/>
    <mergeCell ref="A13:G13"/>
    <mergeCell ref="B14:D14"/>
    <mergeCell ref="B15:D15"/>
    <mergeCell ref="A1:G1"/>
    <mergeCell ref="A3:G3"/>
    <mergeCell ref="A5:F5"/>
    <mergeCell ref="A6:G6"/>
    <mergeCell ref="B7:D7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66"/>
  <sheetViews>
    <sheetView view="pageBreakPreview" zoomScale="60" zoomScalePageLayoutView="0" workbookViewId="0" topLeftCell="A71">
      <selection activeCell="L144" sqref="L144"/>
    </sheetView>
  </sheetViews>
  <sheetFormatPr defaultColWidth="9.140625" defaultRowHeight="12.75"/>
  <cols>
    <col min="1" max="1" width="5.57421875" style="0" customWidth="1"/>
    <col min="2" max="2" width="31.8515625" style="0" customWidth="1"/>
    <col min="3" max="3" width="16.28125" style="0" customWidth="1"/>
    <col min="4" max="4" width="6.57421875" style="0" customWidth="1"/>
    <col min="5" max="5" width="12.57421875" style="0" customWidth="1"/>
    <col min="6" max="6" width="14.57421875" style="0" customWidth="1"/>
    <col min="7" max="7" width="18.57421875" style="0" customWidth="1"/>
  </cols>
  <sheetData>
    <row r="1" spans="1:7" ht="15.75">
      <c r="A1" s="1213" t="s">
        <v>502</v>
      </c>
      <c r="B1" s="1213"/>
      <c r="C1" s="1213"/>
      <c r="D1" s="1213"/>
      <c r="E1" s="1213"/>
      <c r="F1" s="1213"/>
      <c r="G1" s="1213"/>
    </row>
    <row r="2" spans="1:7" ht="15.75">
      <c r="A2" s="272"/>
      <c r="B2" s="272"/>
      <c r="C2" s="272"/>
      <c r="D2" s="272"/>
      <c r="E2" s="272"/>
      <c r="F2" s="272"/>
      <c r="G2" s="272"/>
    </row>
    <row r="3" spans="1:7" ht="54" customHeight="1">
      <c r="A3" s="1239" t="s">
        <v>943</v>
      </c>
      <c r="B3" s="1239"/>
      <c r="C3" s="1239"/>
      <c r="D3" s="1239"/>
      <c r="E3" s="1239"/>
      <c r="F3" s="1239"/>
      <c r="G3" s="1239"/>
    </row>
    <row r="4" spans="1:7" ht="15.75" customHeight="1">
      <c r="A4" s="301"/>
      <c r="B4" s="301"/>
      <c r="C4" s="301"/>
      <c r="D4" s="301"/>
      <c r="E4" s="301"/>
      <c r="F4" s="301"/>
      <c r="G4" s="301"/>
    </row>
    <row r="5" spans="1:7" ht="18.75">
      <c r="A5" s="1217" t="s">
        <v>96</v>
      </c>
      <c r="B5" s="1240"/>
      <c r="C5" s="1240"/>
      <c r="D5" s="1240"/>
      <c r="E5" s="1240"/>
      <c r="F5" s="1240"/>
      <c r="G5" s="1240"/>
    </row>
    <row r="6" ht="13.5" thickBot="1"/>
    <row r="7" spans="1:7" ht="37.5" customHeight="1" hidden="1">
      <c r="A7" s="1061" t="s">
        <v>187</v>
      </c>
      <c r="B7" s="1062"/>
      <c r="C7" s="1062"/>
      <c r="D7" s="1062"/>
      <c r="E7" s="1062"/>
      <c r="F7" s="1063"/>
      <c r="G7" s="163"/>
    </row>
    <row r="8" spans="1:7" ht="16.5" hidden="1" thickBot="1">
      <c r="A8" s="1055" t="s">
        <v>100</v>
      </c>
      <c r="B8" s="1056"/>
      <c r="C8" s="1056"/>
      <c r="D8" s="1056"/>
      <c r="E8" s="1056"/>
      <c r="F8" s="1056"/>
      <c r="G8" s="1057"/>
    </row>
    <row r="9" spans="1:7" ht="31.5" customHeight="1" hidden="1">
      <c r="A9" s="124" t="s">
        <v>0</v>
      </c>
      <c r="B9" s="1065" t="s">
        <v>57</v>
      </c>
      <c r="C9" s="1065"/>
      <c r="D9" s="4" t="s">
        <v>5</v>
      </c>
      <c r="E9" s="4" t="s">
        <v>53</v>
      </c>
      <c r="F9" s="4" t="s">
        <v>54</v>
      </c>
      <c r="G9" s="125" t="s">
        <v>51</v>
      </c>
    </row>
    <row r="10" spans="1:7" ht="16.5" hidden="1" thickBot="1">
      <c r="A10" s="116">
        <v>1</v>
      </c>
      <c r="B10" s="1066"/>
      <c r="C10" s="1067"/>
      <c r="D10" s="136"/>
      <c r="E10" s="136"/>
      <c r="F10" s="136"/>
      <c r="G10" s="144">
        <f>E10*F10*12</f>
        <v>0</v>
      </c>
    </row>
    <row r="11" spans="1:7" ht="16.5" hidden="1" thickBot="1">
      <c r="A11" s="116">
        <v>2</v>
      </c>
      <c r="B11" s="1066"/>
      <c r="C11" s="1067"/>
      <c r="D11" s="136"/>
      <c r="E11" s="136"/>
      <c r="F11" s="263"/>
      <c r="G11" s="262">
        <f>E11*F11*12</f>
        <v>0</v>
      </c>
    </row>
    <row r="12" spans="1:7" ht="16.5" hidden="1" thickBot="1">
      <c r="A12" s="116">
        <v>3</v>
      </c>
      <c r="B12" s="1066"/>
      <c r="C12" s="1067"/>
      <c r="D12" s="136"/>
      <c r="E12" s="136"/>
      <c r="F12" s="136"/>
      <c r="G12" s="262">
        <f>E12*F12*12</f>
        <v>0</v>
      </c>
    </row>
    <row r="13" spans="1:7" ht="16.5" hidden="1" thickBot="1">
      <c r="A13" s="145" t="s">
        <v>35</v>
      </c>
      <c r="B13" s="1066"/>
      <c r="C13" s="1067"/>
      <c r="D13" s="79"/>
      <c r="E13" s="80"/>
      <c r="F13" s="81"/>
      <c r="G13" s="144">
        <f>E13*F13*12</f>
        <v>0</v>
      </c>
    </row>
    <row r="14" spans="1:7" ht="16.5" hidden="1" thickBot="1">
      <c r="A14" s="1109" t="s">
        <v>1</v>
      </c>
      <c r="B14" s="1110"/>
      <c r="C14" s="1110"/>
      <c r="D14" s="1110"/>
      <c r="E14" s="1110"/>
      <c r="F14" s="1218"/>
      <c r="G14" s="289">
        <f>SUM(G10:G13)</f>
        <v>0</v>
      </c>
    </row>
    <row r="15" spans="1:7" ht="31.5" customHeight="1" hidden="1">
      <c r="A15" s="182"/>
      <c r="B15" s="178"/>
      <c r="C15" s="178"/>
      <c r="D15" s="178"/>
      <c r="E15" s="178"/>
      <c r="F15" s="178"/>
      <c r="G15" s="183"/>
    </row>
    <row r="16" spans="1:7" ht="16.5" hidden="1" thickBot="1">
      <c r="A16" s="1055" t="s">
        <v>111</v>
      </c>
      <c r="B16" s="1056"/>
      <c r="C16" s="1056"/>
      <c r="D16" s="1056"/>
      <c r="E16" s="1056"/>
      <c r="F16" s="1056"/>
      <c r="G16" s="1057"/>
    </row>
    <row r="17" spans="1:7" ht="32.25" hidden="1" thickBot="1">
      <c r="A17" s="124" t="s">
        <v>0</v>
      </c>
      <c r="B17" s="7" t="s">
        <v>57</v>
      </c>
      <c r="C17" s="998" t="s">
        <v>7</v>
      </c>
      <c r="D17" s="1076"/>
      <c r="E17" s="4" t="s">
        <v>73</v>
      </c>
      <c r="F17" s="4" t="s">
        <v>68</v>
      </c>
      <c r="G17" s="125" t="s">
        <v>51</v>
      </c>
    </row>
    <row r="18" spans="1:7" ht="16.5" hidden="1" thickBot="1">
      <c r="A18" s="150">
        <v>1</v>
      </c>
      <c r="B18" s="82"/>
      <c r="C18" s="1080"/>
      <c r="D18" s="1081"/>
      <c r="E18" s="89"/>
      <c r="F18" s="84"/>
      <c r="G18" s="152">
        <f>C18*E18*F18</f>
        <v>0</v>
      </c>
    </row>
    <row r="19" spans="1:7" ht="16.5" hidden="1" thickBot="1">
      <c r="A19" s="153" t="s">
        <v>35</v>
      </c>
      <c r="B19" s="82"/>
      <c r="C19" s="1073"/>
      <c r="D19" s="1074"/>
      <c r="E19" s="90"/>
      <c r="F19" s="71"/>
      <c r="G19" s="154">
        <f>F19*2</f>
        <v>0</v>
      </c>
    </row>
    <row r="20" spans="1:7" ht="16.5" hidden="1" thickBot="1">
      <c r="A20" s="989" t="s">
        <v>1</v>
      </c>
      <c r="B20" s="990"/>
      <c r="C20" s="990"/>
      <c r="D20" s="990"/>
      <c r="E20" s="990"/>
      <c r="F20" s="991"/>
      <c r="G20" s="155">
        <f>SUM(G18:G19)</f>
        <v>0</v>
      </c>
    </row>
    <row r="21" spans="1:7" ht="31.5" customHeight="1" hidden="1">
      <c r="A21" s="182"/>
      <c r="B21" s="178"/>
      <c r="C21" s="178"/>
      <c r="D21" s="178"/>
      <c r="E21" s="178"/>
      <c r="F21" s="178"/>
      <c r="G21" s="183"/>
    </row>
    <row r="22" spans="1:7" ht="16.5" hidden="1" thickBot="1">
      <c r="A22" s="1000" t="s">
        <v>99</v>
      </c>
      <c r="B22" s="1001"/>
      <c r="C22" s="1001"/>
      <c r="D22" s="1001"/>
      <c r="E22" s="1001"/>
      <c r="F22" s="1001"/>
      <c r="G22" s="1002"/>
    </row>
    <row r="23" spans="1:7" ht="32.25" hidden="1" thickBot="1">
      <c r="A23" s="124" t="s">
        <v>0</v>
      </c>
      <c r="B23" s="48" t="s">
        <v>76</v>
      </c>
      <c r="C23" s="963" t="s">
        <v>2</v>
      </c>
      <c r="D23" s="963"/>
      <c r="E23" s="48" t="s">
        <v>7</v>
      </c>
      <c r="F23" s="48" t="s">
        <v>54</v>
      </c>
      <c r="G23" s="125" t="s">
        <v>51</v>
      </c>
    </row>
    <row r="24" spans="1:7" ht="16.5" hidden="1" thickBot="1">
      <c r="A24" s="124">
        <v>1</v>
      </c>
      <c r="B24" s="92" t="s">
        <v>190</v>
      </c>
      <c r="C24" s="1025"/>
      <c r="D24" s="1026"/>
      <c r="E24" s="93"/>
      <c r="F24" s="94"/>
      <c r="G24" s="126">
        <f>E24*F24</f>
        <v>0</v>
      </c>
    </row>
    <row r="25" spans="1:7" ht="16.5" hidden="1" thickBot="1">
      <c r="A25" s="135" t="s">
        <v>35</v>
      </c>
      <c r="B25" s="92"/>
      <c r="C25" s="1025"/>
      <c r="D25" s="1026"/>
      <c r="E25" s="92"/>
      <c r="F25" s="94"/>
      <c r="G25" s="128">
        <f>E25*F25</f>
        <v>0</v>
      </c>
    </row>
    <row r="26" spans="1:7" ht="16.5" hidden="1" thickBot="1">
      <c r="A26" s="973" t="s">
        <v>1</v>
      </c>
      <c r="B26" s="974"/>
      <c r="C26" s="974"/>
      <c r="D26" s="974"/>
      <c r="E26" s="974"/>
      <c r="F26" s="975"/>
      <c r="G26" s="129">
        <f>SUM(G24:G25)</f>
        <v>0</v>
      </c>
    </row>
    <row r="27" spans="1:7" ht="18.75" customHeight="1" hidden="1">
      <c r="A27" s="182"/>
      <c r="B27" s="178"/>
      <c r="C27" s="178"/>
      <c r="D27" s="178"/>
      <c r="E27" s="178"/>
      <c r="F27" s="178"/>
      <c r="G27" s="183"/>
    </row>
    <row r="28" spans="1:7" ht="16.5" hidden="1" thickBot="1">
      <c r="A28" s="1000" t="s">
        <v>94</v>
      </c>
      <c r="B28" s="1001"/>
      <c r="C28" s="1001"/>
      <c r="D28" s="1001"/>
      <c r="E28" s="1001"/>
      <c r="F28" s="1001"/>
      <c r="G28" s="1002"/>
    </row>
    <row r="29" spans="1:7" ht="48" hidden="1" thickBot="1">
      <c r="A29" s="124" t="s">
        <v>0</v>
      </c>
      <c r="B29" s="1027" t="s">
        <v>57</v>
      </c>
      <c r="C29" s="1028"/>
      <c r="D29" s="4" t="s">
        <v>5</v>
      </c>
      <c r="E29" s="5" t="s">
        <v>53</v>
      </c>
      <c r="F29" s="4" t="s">
        <v>54</v>
      </c>
      <c r="G29" s="125" t="s">
        <v>51</v>
      </c>
    </row>
    <row r="30" spans="1:7" ht="31.5" customHeight="1" hidden="1">
      <c r="A30" s="116" t="s">
        <v>37</v>
      </c>
      <c r="B30" s="1053"/>
      <c r="C30" s="1054"/>
      <c r="D30" s="36"/>
      <c r="E30" s="136"/>
      <c r="F30" s="136"/>
      <c r="G30" s="146">
        <f>E30*F30</f>
        <v>0</v>
      </c>
    </row>
    <row r="31" spans="1:7" ht="32.25" customHeight="1" hidden="1">
      <c r="A31" s="116">
        <v>2</v>
      </c>
      <c r="B31" s="1053"/>
      <c r="C31" s="1054"/>
      <c r="D31" s="36"/>
      <c r="E31" s="136"/>
      <c r="F31" s="136"/>
      <c r="G31" s="146">
        <f>E31*F31</f>
        <v>0</v>
      </c>
    </row>
    <row r="32" spans="1:7" ht="17.25" customHeight="1" hidden="1">
      <c r="A32" s="116">
        <v>3</v>
      </c>
      <c r="B32" s="1053"/>
      <c r="C32" s="1054"/>
      <c r="D32" s="36"/>
      <c r="E32" s="136"/>
      <c r="F32" s="136"/>
      <c r="G32" s="146">
        <f>E32*F32</f>
        <v>0</v>
      </c>
    </row>
    <row r="33" spans="1:7" ht="16.5" hidden="1" thickBot="1">
      <c r="A33" s="145" t="s">
        <v>35</v>
      </c>
      <c r="B33" s="1066"/>
      <c r="C33" s="1075"/>
      <c r="D33" s="79"/>
      <c r="E33" s="97"/>
      <c r="F33" s="81"/>
      <c r="G33" s="146">
        <f>E33*F33</f>
        <v>0</v>
      </c>
    </row>
    <row r="34" spans="1:7" ht="16.5" hidden="1" thickBot="1">
      <c r="A34" s="977" t="s">
        <v>1</v>
      </c>
      <c r="B34" s="977"/>
      <c r="C34" s="977"/>
      <c r="D34" s="136"/>
      <c r="E34" s="136"/>
      <c r="F34" s="139"/>
      <c r="G34" s="142">
        <f>SUM(G30:G33)</f>
        <v>0</v>
      </c>
    </row>
    <row r="35" spans="1:8" ht="16.5" hidden="1" thickBot="1">
      <c r="A35" s="179"/>
      <c r="B35" s="179"/>
      <c r="C35" s="179"/>
      <c r="D35" s="180"/>
      <c r="E35" s="180"/>
      <c r="F35" s="283"/>
      <c r="G35" s="290"/>
      <c r="H35" s="112"/>
    </row>
    <row r="36" spans="1:8" ht="15.75" customHeight="1" hidden="1">
      <c r="A36" s="178"/>
      <c r="B36" s="1222"/>
      <c r="C36" s="1222"/>
      <c r="D36" s="1222"/>
      <c r="E36" s="1222"/>
      <c r="F36" s="178"/>
      <c r="G36" s="49"/>
      <c r="H36" s="112"/>
    </row>
    <row r="37" spans="1:7" ht="16.5" hidden="1" thickBot="1">
      <c r="A37" s="1058" t="s">
        <v>116</v>
      </c>
      <c r="B37" s="1001"/>
      <c r="C37" s="1001"/>
      <c r="D37" s="1001"/>
      <c r="E37" s="1001"/>
      <c r="F37" s="1001"/>
      <c r="G37" s="1002"/>
    </row>
    <row r="38" spans="1:7" ht="48" hidden="1" thickBot="1">
      <c r="A38" s="124" t="s">
        <v>0</v>
      </c>
      <c r="B38" s="1027" t="s">
        <v>57</v>
      </c>
      <c r="C38" s="1028"/>
      <c r="D38" s="4" t="s">
        <v>5</v>
      </c>
      <c r="E38" s="5" t="s">
        <v>53</v>
      </c>
      <c r="F38" s="4" t="s">
        <v>54</v>
      </c>
      <c r="G38" s="125" t="s">
        <v>51</v>
      </c>
    </row>
    <row r="39" spans="1:7" ht="32.25" customHeight="1" hidden="1">
      <c r="A39" s="116" t="s">
        <v>37</v>
      </c>
      <c r="B39" s="1053" t="s">
        <v>191</v>
      </c>
      <c r="C39" s="1054"/>
      <c r="D39" s="136"/>
      <c r="E39" s="136"/>
      <c r="F39" s="136"/>
      <c r="G39" s="146">
        <f>E39*F39*12</f>
        <v>0</v>
      </c>
    </row>
    <row r="40" spans="1:7" ht="16.5" hidden="1" thickBot="1">
      <c r="A40" s="145" t="s">
        <v>35</v>
      </c>
      <c r="B40" s="1066"/>
      <c r="C40" s="1075"/>
      <c r="D40" s="79"/>
      <c r="E40" s="97"/>
      <c r="F40" s="81"/>
      <c r="G40" s="146">
        <f>E40*F40*12</f>
        <v>0</v>
      </c>
    </row>
    <row r="41" spans="1:7" ht="16.5" hidden="1" thickBot="1">
      <c r="A41" s="1000" t="s">
        <v>1</v>
      </c>
      <c r="B41" s="1001"/>
      <c r="C41" s="1001"/>
      <c r="D41" s="136"/>
      <c r="E41" s="136"/>
      <c r="F41" s="139"/>
      <c r="G41" s="142">
        <f>SUM(G39:G40)</f>
        <v>0</v>
      </c>
    </row>
    <row r="42" spans="1:7" ht="31.5" customHeight="1" hidden="1">
      <c r="A42" s="182"/>
      <c r="B42" s="178"/>
      <c r="C42" s="178"/>
      <c r="D42" s="178"/>
      <c r="E42" s="178"/>
      <c r="F42" s="178"/>
      <c r="G42" s="183"/>
    </row>
    <row r="43" spans="1:7" ht="16.5" hidden="1" thickBot="1">
      <c r="A43" s="1077" t="s">
        <v>269</v>
      </c>
      <c r="B43" s="1078"/>
      <c r="C43" s="1078"/>
      <c r="D43" s="1078"/>
      <c r="E43" s="1078"/>
      <c r="F43" s="1078"/>
      <c r="G43" s="1079"/>
    </row>
    <row r="44" spans="1:7" ht="32.25" hidden="1" thickBot="1">
      <c r="A44" s="124" t="s">
        <v>0</v>
      </c>
      <c r="B44" s="1031" t="s">
        <v>80</v>
      </c>
      <c r="C44" s="1032"/>
      <c r="D44" s="1033"/>
      <c r="E44" s="48" t="s">
        <v>7</v>
      </c>
      <c r="F44" s="48" t="s">
        <v>54</v>
      </c>
      <c r="G44" s="125" t="s">
        <v>51</v>
      </c>
    </row>
    <row r="45" spans="1:7" ht="16.5" hidden="1" thickBot="1">
      <c r="A45" s="124">
        <v>1</v>
      </c>
      <c r="B45" s="1044"/>
      <c r="C45" s="1045"/>
      <c r="D45" s="1046"/>
      <c r="E45" s="98"/>
      <c r="F45" s="94"/>
      <c r="G45" s="126">
        <f>E45*F45</f>
        <v>0</v>
      </c>
    </row>
    <row r="46" spans="1:7" ht="16.5" hidden="1" thickBot="1">
      <c r="A46" s="135" t="s">
        <v>35</v>
      </c>
      <c r="B46" s="1044"/>
      <c r="C46" s="1045"/>
      <c r="D46" s="1046"/>
      <c r="E46" s="98"/>
      <c r="F46" s="94"/>
      <c r="G46" s="128">
        <f>E46*F46</f>
        <v>0</v>
      </c>
    </row>
    <row r="47" spans="1:7" ht="16.5" hidden="1" thickBot="1">
      <c r="A47" s="973" t="s">
        <v>1</v>
      </c>
      <c r="B47" s="974"/>
      <c r="C47" s="974"/>
      <c r="D47" s="975"/>
      <c r="E47" s="140"/>
      <c r="F47" s="140"/>
      <c r="G47" s="129">
        <f>SUM(G45:G46)</f>
        <v>0</v>
      </c>
    </row>
    <row r="48" spans="1:7" ht="31.5" customHeight="1" hidden="1">
      <c r="A48" s="182"/>
      <c r="B48" s="178"/>
      <c r="C48" s="178"/>
      <c r="D48" s="178"/>
      <c r="E48" s="178"/>
      <c r="F48" s="178"/>
      <c r="G48" s="183"/>
    </row>
    <row r="49" spans="1:7" ht="16.5" hidden="1" thickBot="1">
      <c r="A49" s="1077" t="s">
        <v>108</v>
      </c>
      <c r="B49" s="1078"/>
      <c r="C49" s="1078"/>
      <c r="D49" s="1078"/>
      <c r="E49" s="1078"/>
      <c r="F49" s="1078"/>
      <c r="G49" s="1079"/>
    </row>
    <row r="50" spans="1:7" ht="32.25" hidden="1" thickBot="1">
      <c r="A50" s="124" t="s">
        <v>0</v>
      </c>
      <c r="B50" s="1031" t="s">
        <v>2</v>
      </c>
      <c r="C50" s="1032"/>
      <c r="D50" s="1033"/>
      <c r="E50" s="48" t="s">
        <v>7</v>
      </c>
      <c r="F50" s="48" t="s">
        <v>54</v>
      </c>
      <c r="G50" s="125" t="s">
        <v>51</v>
      </c>
    </row>
    <row r="51" spans="1:7" ht="16.5" hidden="1" thickBot="1">
      <c r="A51" s="124">
        <v>1</v>
      </c>
      <c r="B51" s="1044"/>
      <c r="C51" s="1045"/>
      <c r="D51" s="1046"/>
      <c r="E51" s="98"/>
      <c r="F51" s="86"/>
      <c r="G51" s="126">
        <f>E51*F51</f>
        <v>0</v>
      </c>
    </row>
    <row r="52" spans="1:7" ht="16.5" hidden="1" thickBot="1">
      <c r="A52" s="135" t="s">
        <v>35</v>
      </c>
      <c r="B52" s="1044"/>
      <c r="C52" s="1045"/>
      <c r="D52" s="1046"/>
      <c r="E52" s="98"/>
      <c r="F52" s="86"/>
      <c r="G52" s="128">
        <f>E52*F52</f>
        <v>0</v>
      </c>
    </row>
    <row r="53" spans="1:7" ht="16.5" hidden="1" thickBot="1">
      <c r="A53" s="973" t="s">
        <v>1</v>
      </c>
      <c r="B53" s="974"/>
      <c r="C53" s="974"/>
      <c r="D53" s="975"/>
      <c r="E53" s="141"/>
      <c r="F53" s="141"/>
      <c r="G53" s="129">
        <f>SUM(G51:G52)</f>
        <v>0</v>
      </c>
    </row>
    <row r="54" spans="1:7" ht="31.5" customHeight="1" hidden="1">
      <c r="A54" s="182"/>
      <c r="B54" s="178"/>
      <c r="C54" s="178"/>
      <c r="D54" s="178"/>
      <c r="E54" s="178"/>
      <c r="F54" s="178"/>
      <c r="G54" s="183"/>
    </row>
    <row r="55" spans="1:7" ht="16.5" hidden="1" thickBot="1">
      <c r="A55" s="973" t="s">
        <v>277</v>
      </c>
      <c r="B55" s="974"/>
      <c r="C55" s="974"/>
      <c r="D55" s="974"/>
      <c r="E55" s="974"/>
      <c r="F55" s="974"/>
      <c r="G55" s="1091"/>
    </row>
    <row r="56" spans="1:7" ht="48" hidden="1" thickBot="1">
      <c r="A56" s="124" t="s">
        <v>0</v>
      </c>
      <c r="B56" s="1027" t="s">
        <v>2</v>
      </c>
      <c r="C56" s="1028"/>
      <c r="D56" s="4" t="s">
        <v>5</v>
      </c>
      <c r="E56" s="4" t="s">
        <v>53</v>
      </c>
      <c r="F56" s="4" t="s">
        <v>54</v>
      </c>
      <c r="G56" s="125" t="s">
        <v>51</v>
      </c>
    </row>
    <row r="57" spans="1:7" ht="16.5" hidden="1" thickBot="1">
      <c r="A57" s="124">
        <v>1</v>
      </c>
      <c r="B57" s="1094"/>
      <c r="C57" s="1095"/>
      <c r="D57" s="99"/>
      <c r="E57" s="100"/>
      <c r="F57" s="94"/>
      <c r="G57" s="158">
        <f>E57*F57</f>
        <v>0</v>
      </c>
    </row>
    <row r="58" spans="1:7" ht="16.5" hidden="1" thickBot="1">
      <c r="A58" s="109" t="s">
        <v>35</v>
      </c>
      <c r="B58" s="1047"/>
      <c r="C58" s="1048"/>
      <c r="D58" s="101"/>
      <c r="E58" s="102"/>
      <c r="F58" s="97"/>
      <c r="G58" s="159">
        <f>E58*F58</f>
        <v>0</v>
      </c>
    </row>
    <row r="59" spans="1:7" ht="16.5" hidden="1" thickBot="1">
      <c r="A59" s="1049" t="s">
        <v>52</v>
      </c>
      <c r="B59" s="1050"/>
      <c r="C59" s="1050"/>
      <c r="D59" s="160"/>
      <c r="E59" s="160"/>
      <c r="F59" s="160"/>
      <c r="G59" s="117">
        <f>SUM(G57:G58)</f>
        <v>0</v>
      </c>
    </row>
    <row r="60" spans="1:7" ht="16.5" hidden="1" thickBot="1">
      <c r="A60" s="179"/>
      <c r="B60" s="179"/>
      <c r="C60" s="179"/>
      <c r="D60" s="180"/>
      <c r="E60" s="180"/>
      <c r="F60" s="180"/>
      <c r="G60" s="181"/>
    </row>
    <row r="61" ht="13.5" hidden="1" thickBot="1"/>
    <row r="62" spans="1:7" ht="38.25" customHeight="1" hidden="1">
      <c r="A62" s="1061" t="s">
        <v>98</v>
      </c>
      <c r="B62" s="1062"/>
      <c r="C62" s="1062"/>
      <c r="D62" s="1062"/>
      <c r="E62" s="1062"/>
      <c r="F62" s="1063"/>
      <c r="G62" s="554">
        <f>G67</f>
        <v>0</v>
      </c>
    </row>
    <row r="63" spans="1:7" ht="31.5" customHeight="1" hidden="1">
      <c r="A63" s="1055" t="s">
        <v>99</v>
      </c>
      <c r="B63" s="1056"/>
      <c r="C63" s="1056"/>
      <c r="D63" s="1056"/>
      <c r="E63" s="1056"/>
      <c r="F63" s="1056"/>
      <c r="G63" s="1057"/>
    </row>
    <row r="64" spans="1:7" ht="31.5" customHeight="1" hidden="1">
      <c r="A64" s="124" t="s">
        <v>0</v>
      </c>
      <c r="B64" s="48" t="s">
        <v>76</v>
      </c>
      <c r="C64" s="1031" t="s">
        <v>2</v>
      </c>
      <c r="D64" s="1033"/>
      <c r="E64" s="48" t="s">
        <v>7</v>
      </c>
      <c r="F64" s="48" t="s">
        <v>54</v>
      </c>
      <c r="G64" s="125" t="s">
        <v>51</v>
      </c>
    </row>
    <row r="65" spans="1:7" ht="33.75" customHeight="1" hidden="1">
      <c r="A65" s="124">
        <v>1</v>
      </c>
      <c r="B65" s="92" t="s">
        <v>938</v>
      </c>
      <c r="C65" s="1025"/>
      <c r="D65" s="1026"/>
      <c r="E65" s="93">
        <v>1</v>
      </c>
      <c r="F65" s="94"/>
      <c r="G65" s="270">
        <f>E65*F65</f>
        <v>0</v>
      </c>
    </row>
    <row r="66" spans="1:7" ht="16.5" hidden="1" thickBot="1">
      <c r="A66" s="135" t="s">
        <v>35</v>
      </c>
      <c r="B66" s="92"/>
      <c r="C66" s="1025"/>
      <c r="D66" s="1026"/>
      <c r="E66" s="92"/>
      <c r="F66" s="94"/>
      <c r="G66" s="295">
        <f>E66*F66</f>
        <v>0</v>
      </c>
    </row>
    <row r="67" spans="1:7" ht="16.5" hidden="1" thickBot="1">
      <c r="A67" s="1224" t="s">
        <v>1</v>
      </c>
      <c r="B67" s="1225"/>
      <c r="C67" s="1225"/>
      <c r="D67" s="1225"/>
      <c r="E67" s="1225"/>
      <c r="F67" s="1226"/>
      <c r="G67" s="560">
        <f>SUM(G65:G66)</f>
        <v>0</v>
      </c>
    </row>
    <row r="68" ht="13.5" hidden="1" thickBot="1"/>
    <row r="69" ht="13.5" hidden="1" thickBot="1"/>
    <row r="70" spans="1:7" ht="18.75">
      <c r="A70" s="1235" t="s">
        <v>97</v>
      </c>
      <c r="B70" s="1236"/>
      <c r="C70" s="1236"/>
      <c r="D70" s="1236"/>
      <c r="E70" s="1236"/>
      <c r="F70" s="1236"/>
      <c r="G70" s="553">
        <f>G131</f>
        <v>318000</v>
      </c>
    </row>
    <row r="71" spans="1:7" ht="12.75">
      <c r="A71" s="111"/>
      <c r="B71" s="112"/>
      <c r="C71" s="112"/>
      <c r="D71" s="112"/>
      <c r="E71" s="112"/>
      <c r="F71" s="112"/>
      <c r="G71" s="113"/>
    </row>
    <row r="72" spans="1:7" ht="15.75" hidden="1">
      <c r="A72" s="1000" t="s">
        <v>100</v>
      </c>
      <c r="B72" s="1001"/>
      <c r="C72" s="1001"/>
      <c r="D72" s="1001"/>
      <c r="E72" s="1001"/>
      <c r="F72" s="1001"/>
      <c r="G72" s="1002"/>
    </row>
    <row r="73" spans="1:7" ht="47.25" hidden="1">
      <c r="A73" s="124" t="s">
        <v>0</v>
      </c>
      <c r="B73" s="1065" t="s">
        <v>57</v>
      </c>
      <c r="C73" s="1065"/>
      <c r="D73" s="4" t="s">
        <v>5</v>
      </c>
      <c r="E73" s="4" t="s">
        <v>53</v>
      </c>
      <c r="F73" s="4" t="s">
        <v>54</v>
      </c>
      <c r="G73" s="125" t="s">
        <v>51</v>
      </c>
    </row>
    <row r="74" spans="1:7" ht="15.75" hidden="1">
      <c r="A74" s="143" t="s">
        <v>185</v>
      </c>
      <c r="B74" s="1087"/>
      <c r="C74" s="1088"/>
      <c r="D74" s="36"/>
      <c r="E74" s="136"/>
      <c r="F74" s="136"/>
      <c r="G74" s="146">
        <f>E74*F74</f>
        <v>0</v>
      </c>
    </row>
    <row r="75" spans="1:7" ht="18.75" customHeight="1" hidden="1">
      <c r="A75" s="143" t="s">
        <v>186</v>
      </c>
      <c r="B75" s="1082"/>
      <c r="C75" s="1083"/>
      <c r="D75" s="79"/>
      <c r="E75" s="80"/>
      <c r="F75" s="39"/>
      <c r="G75" s="146">
        <f>E75*F75</f>
        <v>0</v>
      </c>
    </row>
    <row r="76" spans="1:7" ht="18.75" customHeight="1" hidden="1">
      <c r="A76" s="143" t="s">
        <v>266</v>
      </c>
      <c r="B76" s="1082"/>
      <c r="C76" s="1083"/>
      <c r="D76" s="79"/>
      <c r="E76" s="80"/>
      <c r="F76" s="39"/>
      <c r="G76" s="146">
        <f>E76*F76</f>
        <v>0</v>
      </c>
    </row>
    <row r="77" spans="1:7" ht="18.75" customHeight="1" hidden="1">
      <c r="A77" s="143" t="s">
        <v>263</v>
      </c>
      <c r="B77" s="1082"/>
      <c r="C77" s="1083"/>
      <c r="D77" s="79"/>
      <c r="E77" s="80"/>
      <c r="F77" s="39"/>
      <c r="G77" s="146">
        <f>E77*F77</f>
        <v>0</v>
      </c>
    </row>
    <row r="78" spans="1:7" ht="15.75" hidden="1">
      <c r="A78" s="145" t="s">
        <v>35</v>
      </c>
      <c r="B78" s="1066"/>
      <c r="C78" s="1075"/>
      <c r="D78" s="79"/>
      <c r="E78" s="80"/>
      <c r="F78" s="81"/>
      <c r="G78" s="146">
        <f>E78*F78</f>
        <v>0</v>
      </c>
    </row>
    <row r="79" spans="1:7" ht="15.75" hidden="1">
      <c r="A79" s="976" t="s">
        <v>52</v>
      </c>
      <c r="B79" s="977"/>
      <c r="C79" s="977"/>
      <c r="D79" s="977"/>
      <c r="E79" s="977"/>
      <c r="F79" s="43"/>
      <c r="G79" s="142">
        <f>SUM(G74:G78)</f>
        <v>0</v>
      </c>
    </row>
    <row r="80" spans="1:7" ht="31.5" customHeight="1" hidden="1">
      <c r="A80" s="111"/>
      <c r="B80" s="112"/>
      <c r="C80" s="112"/>
      <c r="D80" s="112"/>
      <c r="E80" s="112"/>
      <c r="F80" s="112"/>
      <c r="G80" s="113"/>
    </row>
    <row r="81" spans="1:7" ht="15.75" hidden="1">
      <c r="A81" s="976" t="s">
        <v>101</v>
      </c>
      <c r="B81" s="977"/>
      <c r="C81" s="977"/>
      <c r="D81" s="977"/>
      <c r="E81" s="977"/>
      <c r="F81" s="977"/>
      <c r="G81" s="142">
        <f>G87+G93</f>
        <v>0</v>
      </c>
    </row>
    <row r="82" spans="1:7" ht="15.75" hidden="1">
      <c r="A82" s="1000" t="s">
        <v>103</v>
      </c>
      <c r="B82" s="1001"/>
      <c r="C82" s="1001"/>
      <c r="D82" s="1001"/>
      <c r="E82" s="1001"/>
      <c r="F82" s="1001"/>
      <c r="G82" s="1002"/>
    </row>
    <row r="83" spans="1:7" ht="63" hidden="1">
      <c r="A83" s="114" t="s">
        <v>0</v>
      </c>
      <c r="B83" s="7" t="s">
        <v>57</v>
      </c>
      <c r="C83" s="4" t="s">
        <v>62</v>
      </c>
      <c r="D83" s="4" t="s">
        <v>63</v>
      </c>
      <c r="E83" s="4" t="s">
        <v>64</v>
      </c>
      <c r="F83" s="4" t="s">
        <v>72</v>
      </c>
      <c r="G83" s="125" t="s">
        <v>51</v>
      </c>
    </row>
    <row r="84" spans="1:7" ht="15.75" hidden="1">
      <c r="A84" s="1037" t="s">
        <v>37</v>
      </c>
      <c r="B84" s="1051" t="s">
        <v>58</v>
      </c>
      <c r="C84" s="36" t="s">
        <v>60</v>
      </c>
      <c r="D84" s="72"/>
      <c r="E84" s="72"/>
      <c r="F84" s="291"/>
      <c r="G84" s="147">
        <f>D84*E84*F84</f>
        <v>0</v>
      </c>
    </row>
    <row r="85" spans="1:7" ht="15.75" hidden="1">
      <c r="A85" s="1038"/>
      <c r="B85" s="1052"/>
      <c r="C85" s="36" t="s">
        <v>61</v>
      </c>
      <c r="D85" s="72"/>
      <c r="E85" s="72"/>
      <c r="F85" s="291"/>
      <c r="G85" s="148">
        <f>D85*E85*F85</f>
        <v>0</v>
      </c>
    </row>
    <row r="86" spans="1:7" ht="15.75" hidden="1">
      <c r="A86" s="149" t="s">
        <v>38</v>
      </c>
      <c r="B86" s="85" t="s">
        <v>59</v>
      </c>
      <c r="C86" s="78"/>
      <c r="D86" s="72"/>
      <c r="E86" s="72"/>
      <c r="F86" s="84"/>
      <c r="G86" s="148">
        <f>D86*E86*F86</f>
        <v>0</v>
      </c>
    </row>
    <row r="87" spans="1:7" ht="15.75" hidden="1">
      <c r="A87" s="973" t="s">
        <v>1</v>
      </c>
      <c r="B87" s="974"/>
      <c r="C87" s="974"/>
      <c r="D87" s="974"/>
      <c r="E87" s="974"/>
      <c r="F87" s="975"/>
      <c r="G87" s="142">
        <f>SUM(G84:G86)</f>
        <v>0</v>
      </c>
    </row>
    <row r="88" spans="1:7" ht="12.75" hidden="1">
      <c r="A88" s="111"/>
      <c r="B88" s="112"/>
      <c r="C88" s="112"/>
      <c r="D88" s="112"/>
      <c r="E88" s="112"/>
      <c r="F88" s="112"/>
      <c r="G88" s="113"/>
    </row>
    <row r="89" spans="1:7" ht="15.75" hidden="1">
      <c r="A89" s="1000" t="s">
        <v>104</v>
      </c>
      <c r="B89" s="1001"/>
      <c r="C89" s="1001"/>
      <c r="D89" s="1001"/>
      <c r="E89" s="1001"/>
      <c r="F89" s="1001"/>
      <c r="G89" s="1002"/>
    </row>
    <row r="90" spans="1:7" ht="31.5" hidden="1">
      <c r="A90" s="150" t="s">
        <v>0</v>
      </c>
      <c r="B90" s="41" t="s">
        <v>47</v>
      </c>
      <c r="C90" s="1003" t="s">
        <v>48</v>
      </c>
      <c r="D90" s="1004"/>
      <c r="E90" s="1005"/>
      <c r="F90" s="36" t="s">
        <v>4</v>
      </c>
      <c r="G90" s="151" t="s">
        <v>51</v>
      </c>
    </row>
    <row r="91" spans="1:7" ht="15.75" hidden="1">
      <c r="A91" s="150">
        <v>1</v>
      </c>
      <c r="B91" s="82"/>
      <c r="C91" s="1073"/>
      <c r="D91" s="1074"/>
      <c r="E91" s="1220"/>
      <c r="F91" s="83"/>
      <c r="G91" s="152">
        <f>F91*2</f>
        <v>0</v>
      </c>
    </row>
    <row r="92" spans="1:7" ht="15.75" hidden="1">
      <c r="A92" s="153" t="s">
        <v>35</v>
      </c>
      <c r="B92" s="82"/>
      <c r="C92" s="1073"/>
      <c r="D92" s="1074"/>
      <c r="E92" s="1220"/>
      <c r="F92" s="83"/>
      <c r="G92" s="154">
        <f>F92*2</f>
        <v>0</v>
      </c>
    </row>
    <row r="93" spans="1:7" ht="15.75" hidden="1">
      <c r="A93" s="989" t="s">
        <v>1</v>
      </c>
      <c r="B93" s="990"/>
      <c r="C93" s="990"/>
      <c r="D93" s="990"/>
      <c r="E93" s="990"/>
      <c r="F93" s="991"/>
      <c r="G93" s="155">
        <f>SUM(G91:G92)</f>
        <v>0</v>
      </c>
    </row>
    <row r="94" spans="1:7" ht="31.5" customHeight="1" hidden="1">
      <c r="A94" s="111"/>
      <c r="B94" s="112"/>
      <c r="C94" s="112"/>
      <c r="D94" s="112"/>
      <c r="E94" s="112"/>
      <c r="F94" s="112"/>
      <c r="G94" s="113"/>
    </row>
    <row r="95" spans="1:7" ht="15.75" hidden="1">
      <c r="A95" s="1000" t="s">
        <v>105</v>
      </c>
      <c r="B95" s="1001"/>
      <c r="C95" s="1001"/>
      <c r="D95" s="1001"/>
      <c r="E95" s="1001"/>
      <c r="F95" s="1001"/>
      <c r="G95" s="1002"/>
    </row>
    <row r="96" spans="1:7" ht="78.75" hidden="1">
      <c r="A96" s="124" t="s">
        <v>0</v>
      </c>
      <c r="B96" s="7" t="s">
        <v>57</v>
      </c>
      <c r="C96" s="4" t="s">
        <v>6</v>
      </c>
      <c r="D96" s="4" t="s">
        <v>7</v>
      </c>
      <c r="E96" s="998" t="s">
        <v>69</v>
      </c>
      <c r="F96" s="999"/>
      <c r="G96" s="125" t="s">
        <v>51</v>
      </c>
    </row>
    <row r="97" spans="1:7" ht="15.75" hidden="1">
      <c r="A97" s="156">
        <v>1</v>
      </c>
      <c r="B97" s="42" t="s">
        <v>8</v>
      </c>
      <c r="C97" s="4" t="s">
        <v>9</v>
      </c>
      <c r="D97" s="65"/>
      <c r="E97" s="1029"/>
      <c r="F97" s="1030"/>
      <c r="G97" s="262">
        <f>D97*E97</f>
        <v>0</v>
      </c>
    </row>
    <row r="98" spans="1:7" ht="15.75" hidden="1">
      <c r="A98" s="156">
        <v>2</v>
      </c>
      <c r="B98" s="40" t="s">
        <v>10</v>
      </c>
      <c r="C98" s="36" t="s">
        <v>11</v>
      </c>
      <c r="D98" s="87"/>
      <c r="E98" s="1029"/>
      <c r="F98" s="1030"/>
      <c r="G98" s="262">
        <f>D98*E98</f>
        <v>0</v>
      </c>
    </row>
    <row r="99" spans="1:7" ht="15.75" hidden="1">
      <c r="A99" s="109">
        <v>3</v>
      </c>
      <c r="B99" s="40" t="s">
        <v>66</v>
      </c>
      <c r="C99" s="4" t="s">
        <v>65</v>
      </c>
      <c r="D99" s="88"/>
      <c r="E99" s="1029"/>
      <c r="F99" s="1030"/>
      <c r="G99" s="144">
        <f>D99*E99</f>
        <v>0</v>
      </c>
    </row>
    <row r="100" spans="1:7" ht="15.75" hidden="1">
      <c r="A100" s="109">
        <v>4</v>
      </c>
      <c r="B100" s="40" t="s">
        <v>67</v>
      </c>
      <c r="C100" s="4" t="s">
        <v>65</v>
      </c>
      <c r="D100" s="88"/>
      <c r="E100" s="1029"/>
      <c r="F100" s="1030"/>
      <c r="G100" s="144">
        <f>D100*E100</f>
        <v>0</v>
      </c>
    </row>
    <row r="101" spans="1:7" ht="15.75" hidden="1">
      <c r="A101" s="109"/>
      <c r="B101" s="40" t="s">
        <v>285</v>
      </c>
      <c r="C101" s="4" t="s">
        <v>65</v>
      </c>
      <c r="D101" s="88"/>
      <c r="E101" s="1029"/>
      <c r="F101" s="1030"/>
      <c r="G101" s="144">
        <f>(G97+G98)*4.1%</f>
        <v>0</v>
      </c>
    </row>
    <row r="102" spans="1:7" ht="15.75" hidden="1">
      <c r="A102" s="973" t="s">
        <v>1</v>
      </c>
      <c r="B102" s="974"/>
      <c r="C102" s="974"/>
      <c r="D102" s="974"/>
      <c r="E102" s="974"/>
      <c r="F102" s="975"/>
      <c r="G102" s="292">
        <f>SUM(G97:G101)</f>
        <v>0</v>
      </c>
    </row>
    <row r="103" spans="1:7" ht="31.5" customHeight="1" hidden="1">
      <c r="A103" s="111"/>
      <c r="B103" s="112"/>
      <c r="C103" s="112"/>
      <c r="D103" s="112"/>
      <c r="E103" s="112"/>
      <c r="F103" s="112"/>
      <c r="G103" s="113"/>
    </row>
    <row r="104" spans="1:7" ht="33.75" customHeight="1" hidden="1">
      <c r="A104" s="1055" t="s">
        <v>111</v>
      </c>
      <c r="B104" s="1056"/>
      <c r="C104" s="1056"/>
      <c r="D104" s="1056"/>
      <c r="E104" s="1056"/>
      <c r="F104" s="1056"/>
      <c r="G104" s="1057"/>
    </row>
    <row r="105" spans="1:7" ht="31.5" hidden="1">
      <c r="A105" s="124" t="s">
        <v>0</v>
      </c>
      <c r="B105" s="7" t="s">
        <v>57</v>
      </c>
      <c r="C105" s="998" t="s">
        <v>7</v>
      </c>
      <c r="D105" s="1076"/>
      <c r="E105" s="4" t="s">
        <v>73</v>
      </c>
      <c r="F105" s="4" t="s">
        <v>68</v>
      </c>
      <c r="G105" s="125" t="s">
        <v>51</v>
      </c>
    </row>
    <row r="106" spans="1:7" ht="15.75" hidden="1">
      <c r="A106" s="150">
        <v>1</v>
      </c>
      <c r="B106" s="82"/>
      <c r="C106" s="1080"/>
      <c r="D106" s="1081"/>
      <c r="E106" s="89"/>
      <c r="F106" s="84"/>
      <c r="G106" s="152">
        <f>C106*E106*F106</f>
        <v>0</v>
      </c>
    </row>
    <row r="107" spans="1:7" ht="15.75" hidden="1">
      <c r="A107" s="153" t="s">
        <v>35</v>
      </c>
      <c r="B107" s="82"/>
      <c r="C107" s="1073"/>
      <c r="D107" s="1074"/>
      <c r="E107" s="90"/>
      <c r="F107" s="71"/>
      <c r="G107" s="154">
        <f>F107*2</f>
        <v>0</v>
      </c>
    </row>
    <row r="108" spans="1:7" ht="15.75" hidden="1">
      <c r="A108" s="989" t="s">
        <v>1</v>
      </c>
      <c r="B108" s="990"/>
      <c r="C108" s="990"/>
      <c r="D108" s="990"/>
      <c r="E108" s="990"/>
      <c r="F108" s="991"/>
      <c r="G108" s="155">
        <f>SUM(G106:G107)</f>
        <v>0</v>
      </c>
    </row>
    <row r="109" spans="1:7" ht="31.5" customHeight="1" hidden="1">
      <c r="A109" s="111"/>
      <c r="B109" s="112"/>
      <c r="C109" s="112"/>
      <c r="D109" s="112"/>
      <c r="E109" s="112"/>
      <c r="F109" s="112"/>
      <c r="G109" s="113"/>
    </row>
    <row r="110" spans="1:7" ht="15.75" hidden="1">
      <c r="A110" s="976" t="s">
        <v>99</v>
      </c>
      <c r="B110" s="977"/>
      <c r="C110" s="977"/>
      <c r="D110" s="977"/>
      <c r="E110" s="977"/>
      <c r="F110" s="977"/>
      <c r="G110" s="129">
        <f>G116+G122</f>
        <v>0</v>
      </c>
    </row>
    <row r="111" spans="1:7" ht="15.75" hidden="1">
      <c r="A111" s="1000" t="s">
        <v>106</v>
      </c>
      <c r="B111" s="1001"/>
      <c r="C111" s="1001"/>
      <c r="D111" s="1001"/>
      <c r="E111" s="1001"/>
      <c r="F111" s="1001"/>
      <c r="G111" s="1002"/>
    </row>
    <row r="112" spans="1:7" ht="78.75" hidden="1">
      <c r="A112" s="124" t="s">
        <v>0</v>
      </c>
      <c r="B112" s="5" t="s">
        <v>57</v>
      </c>
      <c r="C112" s="4" t="s">
        <v>6</v>
      </c>
      <c r="D112" s="4" t="s">
        <v>71</v>
      </c>
      <c r="E112" s="4" t="s">
        <v>73</v>
      </c>
      <c r="F112" s="4" t="s">
        <v>74</v>
      </c>
      <c r="G112" s="125" t="s">
        <v>51</v>
      </c>
    </row>
    <row r="113" spans="1:7" ht="15.75" hidden="1">
      <c r="A113" s="124">
        <v>1</v>
      </c>
      <c r="B113" s="92" t="s">
        <v>70</v>
      </c>
      <c r="C113" s="4" t="s">
        <v>65</v>
      </c>
      <c r="D113" s="91"/>
      <c r="E113" s="93"/>
      <c r="F113" s="94"/>
      <c r="G113" s="126">
        <f>D113*E113*F113</f>
        <v>0</v>
      </c>
    </row>
    <row r="114" spans="1:7" ht="31.5" hidden="1">
      <c r="A114" s="127">
        <v>2</v>
      </c>
      <c r="B114" s="92" t="s">
        <v>75</v>
      </c>
      <c r="C114" s="91"/>
      <c r="D114" s="91">
        <v>1</v>
      </c>
      <c r="E114" s="93"/>
      <c r="F114" s="94"/>
      <c r="G114" s="128">
        <f>D114*E114*F114</f>
        <v>0</v>
      </c>
    </row>
    <row r="115" spans="1:7" ht="15.75" hidden="1">
      <c r="A115" s="135" t="s">
        <v>35</v>
      </c>
      <c r="B115" s="92"/>
      <c r="C115" s="91"/>
      <c r="D115" s="91"/>
      <c r="E115" s="92"/>
      <c r="F115" s="94"/>
      <c r="G115" s="128">
        <f>D115*E115*F115</f>
        <v>0</v>
      </c>
    </row>
    <row r="116" spans="1:7" ht="15.75" hidden="1">
      <c r="A116" s="973" t="s">
        <v>1</v>
      </c>
      <c r="B116" s="974"/>
      <c r="C116" s="974"/>
      <c r="D116" s="974"/>
      <c r="E116" s="974"/>
      <c r="F116" s="975"/>
      <c r="G116" s="129">
        <f>SUM(G113:G115)</f>
        <v>0</v>
      </c>
    </row>
    <row r="117" spans="1:7" ht="12.75" hidden="1">
      <c r="A117" s="111"/>
      <c r="B117" s="112"/>
      <c r="C117" s="112"/>
      <c r="D117" s="112"/>
      <c r="E117" s="112"/>
      <c r="F117" s="112"/>
      <c r="G117" s="113"/>
    </row>
    <row r="118" spans="1:7" ht="15.75" hidden="1">
      <c r="A118" s="1000" t="s">
        <v>107</v>
      </c>
      <c r="B118" s="1001"/>
      <c r="C118" s="1001"/>
      <c r="D118" s="1001"/>
      <c r="E118" s="1001"/>
      <c r="F118" s="1001"/>
      <c r="G118" s="1002"/>
    </row>
    <row r="119" spans="1:7" ht="31.5" hidden="1">
      <c r="A119" s="124" t="s">
        <v>0</v>
      </c>
      <c r="B119" s="48" t="s">
        <v>76</v>
      </c>
      <c r="C119" s="963" t="s">
        <v>2</v>
      </c>
      <c r="D119" s="963"/>
      <c r="E119" s="48" t="s">
        <v>7</v>
      </c>
      <c r="F119" s="48" t="s">
        <v>54</v>
      </c>
      <c r="G119" s="125" t="s">
        <v>51</v>
      </c>
    </row>
    <row r="120" spans="1:7" ht="31.5" customHeight="1" hidden="1">
      <c r="A120" s="124">
        <v>1</v>
      </c>
      <c r="B120" s="92" t="s">
        <v>264</v>
      </c>
      <c r="C120" s="1025"/>
      <c r="D120" s="1026"/>
      <c r="E120" s="93"/>
      <c r="F120" s="94"/>
      <c r="G120" s="126">
        <f>E120*F120</f>
        <v>0</v>
      </c>
    </row>
    <row r="121" spans="1:7" ht="15.75" hidden="1">
      <c r="A121" s="135" t="s">
        <v>35</v>
      </c>
      <c r="B121" s="92"/>
      <c r="C121" s="1025"/>
      <c r="D121" s="1026"/>
      <c r="E121" s="92"/>
      <c r="F121" s="94"/>
      <c r="G121" s="128">
        <f>E121*F121</f>
        <v>0</v>
      </c>
    </row>
    <row r="122" spans="1:7" ht="15.75" hidden="1">
      <c r="A122" s="973" t="s">
        <v>1</v>
      </c>
      <c r="B122" s="974"/>
      <c r="C122" s="974"/>
      <c r="D122" s="974"/>
      <c r="E122" s="974"/>
      <c r="F122" s="975"/>
      <c r="G122" s="129">
        <f>SUM(G120:G121)</f>
        <v>0</v>
      </c>
    </row>
    <row r="123" spans="1:7" ht="31.5" customHeight="1" hidden="1">
      <c r="A123" s="111"/>
      <c r="B123" s="112"/>
      <c r="C123" s="112"/>
      <c r="D123" s="112"/>
      <c r="E123" s="112"/>
      <c r="F123" s="112"/>
      <c r="G123" s="113"/>
    </row>
    <row r="124" spans="1:7" ht="15.75">
      <c r="A124" s="1000" t="s">
        <v>94</v>
      </c>
      <c r="B124" s="1001"/>
      <c r="C124" s="1001"/>
      <c r="D124" s="1001"/>
      <c r="E124" s="1001"/>
      <c r="F124" s="1001"/>
      <c r="G124" s="1002"/>
    </row>
    <row r="125" spans="1:7" ht="47.25">
      <c r="A125" s="124" t="s">
        <v>0</v>
      </c>
      <c r="B125" s="1027" t="s">
        <v>57</v>
      </c>
      <c r="C125" s="1028"/>
      <c r="D125" s="4" t="s">
        <v>5</v>
      </c>
      <c r="E125" s="5" t="s">
        <v>53</v>
      </c>
      <c r="F125" s="4" t="s">
        <v>54</v>
      </c>
      <c r="G125" s="125" t="s">
        <v>51</v>
      </c>
    </row>
    <row r="126" spans="1:7" s="827" customFormat="1" ht="31.5" customHeight="1">
      <c r="A126" s="822" t="s">
        <v>37</v>
      </c>
      <c r="B126" s="1237" t="s">
        <v>939</v>
      </c>
      <c r="C126" s="1238"/>
      <c r="D126" s="823" t="s">
        <v>261</v>
      </c>
      <c r="E126" s="824">
        <v>1</v>
      </c>
      <c r="F126" s="825">
        <v>318000</v>
      </c>
      <c r="G126" s="826">
        <f>E126*F126</f>
        <v>318000</v>
      </c>
    </row>
    <row r="127" spans="1:7" ht="20.25" customHeight="1" hidden="1">
      <c r="A127" s="143" t="s">
        <v>186</v>
      </c>
      <c r="B127" s="815"/>
      <c r="C127" s="816"/>
      <c r="D127" s="817"/>
      <c r="E127" s="818"/>
      <c r="F127" s="819"/>
      <c r="G127" s="692">
        <f>E127*F127</f>
        <v>0</v>
      </c>
    </row>
    <row r="128" spans="1:7" ht="19.5" customHeight="1" hidden="1">
      <c r="A128" s="143" t="s">
        <v>266</v>
      </c>
      <c r="B128" s="1066"/>
      <c r="C128" s="1075"/>
      <c r="D128" s="817"/>
      <c r="E128" s="97"/>
      <c r="F128" s="420"/>
      <c r="G128" s="692">
        <f>E128*F128</f>
        <v>0</v>
      </c>
    </row>
    <row r="129" spans="1:7" ht="18.75" customHeight="1" hidden="1">
      <c r="A129" s="143" t="s">
        <v>279</v>
      </c>
      <c r="B129" s="1066"/>
      <c r="C129" s="1067"/>
      <c r="D129" s="79"/>
      <c r="E129" s="97"/>
      <c r="F129" s="39"/>
      <c r="G129" s="692">
        <f>E129*F129</f>
        <v>0</v>
      </c>
    </row>
    <row r="130" spans="1:7" ht="15.75" hidden="1">
      <c r="A130" s="145" t="s">
        <v>35</v>
      </c>
      <c r="B130" s="1066"/>
      <c r="C130" s="1075"/>
      <c r="D130" s="79"/>
      <c r="E130" s="97"/>
      <c r="F130" s="81"/>
      <c r="G130" s="686">
        <f>E130*F130</f>
        <v>0</v>
      </c>
    </row>
    <row r="131" spans="1:7" ht="15.75">
      <c r="A131" s="977" t="s">
        <v>1</v>
      </c>
      <c r="B131" s="977"/>
      <c r="C131" s="977"/>
      <c r="D131" s="136"/>
      <c r="E131" s="136"/>
      <c r="F131" s="139"/>
      <c r="G131" s="687">
        <f>SUM(G126:G130)</f>
        <v>318000</v>
      </c>
    </row>
    <row r="132" spans="1:7" ht="16.5" thickBot="1">
      <c r="A132" s="179"/>
      <c r="B132" s="179"/>
      <c r="C132" s="179"/>
      <c r="D132" s="180"/>
      <c r="E132" s="180"/>
      <c r="F132" s="283"/>
      <c r="G132" s="820"/>
    </row>
    <row r="133" spans="1:7" ht="18.75">
      <c r="A133" s="1235" t="s">
        <v>752</v>
      </c>
      <c r="B133" s="1236"/>
      <c r="C133" s="1236"/>
      <c r="D133" s="1236"/>
      <c r="E133" s="1236"/>
      <c r="F133" s="1236"/>
      <c r="G133" s="553">
        <f>G142</f>
        <v>55000</v>
      </c>
    </row>
    <row r="135" spans="1:7" ht="15.75">
      <c r="A135" s="977" t="s">
        <v>105</v>
      </c>
      <c r="B135" s="977"/>
      <c r="C135" s="977"/>
      <c r="D135" s="977"/>
      <c r="E135" s="977"/>
      <c r="F135" s="977"/>
      <c r="G135" s="977"/>
    </row>
    <row r="136" spans="1:7" ht="78.75">
      <c r="A136" s="124" t="s">
        <v>0</v>
      </c>
      <c r="B136" s="7" t="s">
        <v>57</v>
      </c>
      <c r="C136" s="4" t="s">
        <v>6</v>
      </c>
      <c r="D136" s="4" t="s">
        <v>7</v>
      </c>
      <c r="E136" s="998" t="s">
        <v>69</v>
      </c>
      <c r="F136" s="999"/>
      <c r="G136" s="125" t="s">
        <v>51</v>
      </c>
    </row>
    <row r="137" spans="1:7" ht="15.75" hidden="1">
      <c r="A137" s="156">
        <v>1</v>
      </c>
      <c r="B137" s="42" t="s">
        <v>8</v>
      </c>
      <c r="C137" s="4" t="s">
        <v>9</v>
      </c>
      <c r="D137" s="65">
        <v>0</v>
      </c>
      <c r="E137" s="1029">
        <v>47357.78</v>
      </c>
      <c r="F137" s="1030"/>
      <c r="G137" s="262">
        <f>D137*E137</f>
        <v>0</v>
      </c>
    </row>
    <row r="138" spans="1:7" ht="15.75" hidden="1">
      <c r="A138" s="156"/>
      <c r="B138" s="42" t="s">
        <v>886</v>
      </c>
      <c r="C138" s="4"/>
      <c r="D138" s="88"/>
      <c r="E138" s="86"/>
      <c r="F138" s="201"/>
      <c r="G138" s="262">
        <f>G137*5.2%</f>
        <v>0</v>
      </c>
    </row>
    <row r="139" spans="1:7" ht="15.75">
      <c r="A139" s="156">
        <v>1</v>
      </c>
      <c r="B139" s="40" t="s">
        <v>10</v>
      </c>
      <c r="C139" s="36" t="s">
        <v>11</v>
      </c>
      <c r="D139" s="87">
        <v>1</v>
      </c>
      <c r="E139" s="1029">
        <v>55000</v>
      </c>
      <c r="F139" s="1030"/>
      <c r="G139" s="262">
        <f>D139*E139</f>
        <v>55000</v>
      </c>
    </row>
    <row r="140" spans="1:7" ht="15.75" hidden="1">
      <c r="A140" s="109">
        <v>2</v>
      </c>
      <c r="B140" s="40" t="s">
        <v>66</v>
      </c>
      <c r="C140" s="4" t="s">
        <v>65</v>
      </c>
      <c r="D140" s="821"/>
      <c r="E140" s="1029"/>
      <c r="F140" s="1030"/>
      <c r="G140" s="262">
        <f>D140*E140</f>
        <v>0</v>
      </c>
    </row>
    <row r="141" spans="1:7" ht="15.75" hidden="1">
      <c r="A141" s="109">
        <v>4</v>
      </c>
      <c r="B141" s="40" t="s">
        <v>67</v>
      </c>
      <c r="C141" s="4" t="s">
        <v>65</v>
      </c>
      <c r="D141" s="88"/>
      <c r="E141" s="1029"/>
      <c r="F141" s="1030"/>
      <c r="G141" s="144">
        <f>D141*E141</f>
        <v>0</v>
      </c>
    </row>
    <row r="142" spans="1:7" ht="15.75">
      <c r="A142" s="959" t="s">
        <v>1</v>
      </c>
      <c r="B142" s="959"/>
      <c r="C142" s="959"/>
      <c r="D142" s="959"/>
      <c r="E142" s="959"/>
      <c r="F142" s="959"/>
      <c r="G142" s="292">
        <f>SUM(G137:G141)</f>
        <v>55000</v>
      </c>
    </row>
    <row r="144" spans="1:7" ht="15.75">
      <c r="A144" s="137"/>
      <c r="B144" s="137"/>
      <c r="C144" s="137"/>
      <c r="D144" s="137"/>
      <c r="E144" s="137"/>
      <c r="F144" s="137"/>
      <c r="G144" s="565"/>
    </row>
    <row r="145" spans="1:7" ht="97.5" customHeight="1">
      <c r="A145" s="1239" t="s">
        <v>930</v>
      </c>
      <c r="B145" s="1239"/>
      <c r="C145" s="1239"/>
      <c r="D145" s="1239"/>
      <c r="E145" s="1239"/>
      <c r="F145" s="1239"/>
      <c r="G145" s="1239"/>
    </row>
    <row r="146" spans="1:7" ht="15.75" customHeight="1">
      <c r="A146" s="301"/>
      <c r="B146" s="301"/>
      <c r="C146" s="301"/>
      <c r="D146" s="301"/>
      <c r="E146" s="301"/>
      <c r="F146" s="301"/>
      <c r="G146" s="301"/>
    </row>
    <row r="147" spans="1:7" ht="18.75">
      <c r="A147" s="1217" t="s">
        <v>96</v>
      </c>
      <c r="B147" s="1240"/>
      <c r="C147" s="1240"/>
      <c r="D147" s="1240"/>
      <c r="E147" s="1240"/>
      <c r="F147" s="1240"/>
      <c r="G147" s="1240"/>
    </row>
    <row r="148" ht="13.5" thickBot="1"/>
    <row r="149" spans="1:7" ht="37.5" customHeight="1" hidden="1">
      <c r="A149" s="1061" t="s">
        <v>187</v>
      </c>
      <c r="B149" s="1062"/>
      <c r="C149" s="1062"/>
      <c r="D149" s="1062"/>
      <c r="E149" s="1062"/>
      <c r="F149" s="1063"/>
      <c r="G149" s="163"/>
    </row>
    <row r="150" spans="1:7" ht="16.5" hidden="1" thickBot="1">
      <c r="A150" s="1055" t="s">
        <v>100</v>
      </c>
      <c r="B150" s="1056"/>
      <c r="C150" s="1056"/>
      <c r="D150" s="1056"/>
      <c r="E150" s="1056"/>
      <c r="F150" s="1056"/>
      <c r="G150" s="1057"/>
    </row>
    <row r="151" spans="1:7" ht="31.5" customHeight="1" hidden="1">
      <c r="A151" s="124" t="s">
        <v>0</v>
      </c>
      <c r="B151" s="1065" t="s">
        <v>57</v>
      </c>
      <c r="C151" s="1065"/>
      <c r="D151" s="4" t="s">
        <v>5</v>
      </c>
      <c r="E151" s="4" t="s">
        <v>53</v>
      </c>
      <c r="F151" s="4" t="s">
        <v>54</v>
      </c>
      <c r="G151" s="125" t="s">
        <v>51</v>
      </c>
    </row>
    <row r="152" spans="1:7" ht="16.5" hidden="1" thickBot="1">
      <c r="A152" s="116">
        <v>1</v>
      </c>
      <c r="B152" s="1066"/>
      <c r="C152" s="1067"/>
      <c r="D152" s="136"/>
      <c r="E152" s="136"/>
      <c r="F152" s="136"/>
      <c r="G152" s="144">
        <f>E152*F152*12</f>
        <v>0</v>
      </c>
    </row>
    <row r="153" spans="1:7" ht="16.5" hidden="1" thickBot="1">
      <c r="A153" s="116">
        <v>2</v>
      </c>
      <c r="B153" s="1066"/>
      <c r="C153" s="1067"/>
      <c r="D153" s="136"/>
      <c r="E153" s="136"/>
      <c r="F153" s="263"/>
      <c r="G153" s="262">
        <f>E153*F153*12</f>
        <v>0</v>
      </c>
    </row>
    <row r="154" spans="1:7" ht="16.5" hidden="1" thickBot="1">
      <c r="A154" s="116">
        <v>3</v>
      </c>
      <c r="B154" s="1066"/>
      <c r="C154" s="1067"/>
      <c r="D154" s="136"/>
      <c r="E154" s="136"/>
      <c r="F154" s="136"/>
      <c r="G154" s="262">
        <f>E154*F154*12</f>
        <v>0</v>
      </c>
    </row>
    <row r="155" spans="1:7" ht="16.5" hidden="1" thickBot="1">
      <c r="A155" s="145" t="s">
        <v>35</v>
      </c>
      <c r="B155" s="1066"/>
      <c r="C155" s="1067"/>
      <c r="D155" s="79"/>
      <c r="E155" s="80"/>
      <c r="F155" s="81"/>
      <c r="G155" s="144">
        <f>E155*F155*12</f>
        <v>0</v>
      </c>
    </row>
    <row r="156" spans="1:7" ht="16.5" hidden="1" thickBot="1">
      <c r="A156" s="1109" t="s">
        <v>1</v>
      </c>
      <c r="B156" s="1110"/>
      <c r="C156" s="1110"/>
      <c r="D156" s="1110"/>
      <c r="E156" s="1110"/>
      <c r="F156" s="1218"/>
      <c r="G156" s="289">
        <f>SUM(G152:G155)</f>
        <v>0</v>
      </c>
    </row>
    <row r="157" spans="1:7" ht="31.5" customHeight="1" hidden="1">
      <c r="A157" s="182"/>
      <c r="B157" s="178"/>
      <c r="C157" s="178"/>
      <c r="D157" s="178"/>
      <c r="E157" s="178"/>
      <c r="F157" s="178"/>
      <c r="G157" s="183"/>
    </row>
    <row r="158" spans="1:7" ht="16.5" hidden="1" thickBot="1">
      <c r="A158" s="1055" t="s">
        <v>111</v>
      </c>
      <c r="B158" s="1056"/>
      <c r="C158" s="1056"/>
      <c r="D158" s="1056"/>
      <c r="E158" s="1056"/>
      <c r="F158" s="1056"/>
      <c r="G158" s="1057"/>
    </row>
    <row r="159" spans="1:7" ht="32.25" hidden="1" thickBot="1">
      <c r="A159" s="124" t="s">
        <v>0</v>
      </c>
      <c r="B159" s="7" t="s">
        <v>57</v>
      </c>
      <c r="C159" s="998" t="s">
        <v>7</v>
      </c>
      <c r="D159" s="1076"/>
      <c r="E159" s="4" t="s">
        <v>73</v>
      </c>
      <c r="F159" s="4" t="s">
        <v>68</v>
      </c>
      <c r="G159" s="125" t="s">
        <v>51</v>
      </c>
    </row>
    <row r="160" spans="1:7" ht="16.5" hidden="1" thickBot="1">
      <c r="A160" s="150">
        <v>1</v>
      </c>
      <c r="B160" s="82"/>
      <c r="C160" s="1080"/>
      <c r="D160" s="1081"/>
      <c r="E160" s="89"/>
      <c r="F160" s="84"/>
      <c r="G160" s="152">
        <f>C160*E160*F160</f>
        <v>0</v>
      </c>
    </row>
    <row r="161" spans="1:7" ht="16.5" hidden="1" thickBot="1">
      <c r="A161" s="153" t="s">
        <v>35</v>
      </c>
      <c r="B161" s="82"/>
      <c r="C161" s="1073"/>
      <c r="D161" s="1074"/>
      <c r="E161" s="90"/>
      <c r="F161" s="71"/>
      <c r="G161" s="154">
        <f>F161*2</f>
        <v>0</v>
      </c>
    </row>
    <row r="162" spans="1:7" ht="16.5" hidden="1" thickBot="1">
      <c r="A162" s="989" t="s">
        <v>1</v>
      </c>
      <c r="B162" s="990"/>
      <c r="C162" s="990"/>
      <c r="D162" s="990"/>
      <c r="E162" s="990"/>
      <c r="F162" s="991"/>
      <c r="G162" s="155">
        <f>SUM(G160:G161)</f>
        <v>0</v>
      </c>
    </row>
    <row r="163" spans="1:7" ht="31.5" customHeight="1" hidden="1">
      <c r="A163" s="182"/>
      <c r="B163" s="178"/>
      <c r="C163" s="178"/>
      <c r="D163" s="178"/>
      <c r="E163" s="178"/>
      <c r="F163" s="178"/>
      <c r="G163" s="183"/>
    </row>
    <row r="164" spans="1:7" ht="16.5" hidden="1" thickBot="1">
      <c r="A164" s="1000" t="s">
        <v>99</v>
      </c>
      <c r="B164" s="1001"/>
      <c r="C164" s="1001"/>
      <c r="D164" s="1001"/>
      <c r="E164" s="1001"/>
      <c r="F164" s="1001"/>
      <c r="G164" s="1002"/>
    </row>
    <row r="165" spans="1:7" ht="32.25" hidden="1" thickBot="1">
      <c r="A165" s="124" t="s">
        <v>0</v>
      </c>
      <c r="B165" s="48" t="s">
        <v>76</v>
      </c>
      <c r="C165" s="963" t="s">
        <v>2</v>
      </c>
      <c r="D165" s="963"/>
      <c r="E165" s="48" t="s">
        <v>7</v>
      </c>
      <c r="F165" s="48" t="s">
        <v>54</v>
      </c>
      <c r="G165" s="125" t="s">
        <v>51</v>
      </c>
    </row>
    <row r="166" spans="1:7" ht="16.5" hidden="1" thickBot="1">
      <c r="A166" s="124">
        <v>1</v>
      </c>
      <c r="B166" s="92" t="s">
        <v>190</v>
      </c>
      <c r="C166" s="1025"/>
      <c r="D166" s="1026"/>
      <c r="E166" s="93"/>
      <c r="F166" s="94"/>
      <c r="G166" s="126">
        <f>E166*F166</f>
        <v>0</v>
      </c>
    </row>
    <row r="167" spans="1:7" ht="16.5" hidden="1" thickBot="1">
      <c r="A167" s="135" t="s">
        <v>35</v>
      </c>
      <c r="B167" s="92"/>
      <c r="C167" s="1025"/>
      <c r="D167" s="1026"/>
      <c r="E167" s="92"/>
      <c r="F167" s="94"/>
      <c r="G167" s="128">
        <f>E167*F167</f>
        <v>0</v>
      </c>
    </row>
    <row r="168" spans="1:7" ht="16.5" hidden="1" thickBot="1">
      <c r="A168" s="973" t="s">
        <v>1</v>
      </c>
      <c r="B168" s="974"/>
      <c r="C168" s="974"/>
      <c r="D168" s="974"/>
      <c r="E168" s="974"/>
      <c r="F168" s="975"/>
      <c r="G168" s="129">
        <f>SUM(G166:G167)</f>
        <v>0</v>
      </c>
    </row>
    <row r="169" spans="1:7" ht="18.75" customHeight="1" hidden="1">
      <c r="A169" s="182"/>
      <c r="B169" s="178"/>
      <c r="C169" s="178"/>
      <c r="D169" s="178"/>
      <c r="E169" s="178"/>
      <c r="F169" s="178"/>
      <c r="G169" s="183"/>
    </row>
    <row r="170" spans="1:7" ht="16.5" hidden="1" thickBot="1">
      <c r="A170" s="1000" t="s">
        <v>94</v>
      </c>
      <c r="B170" s="1001"/>
      <c r="C170" s="1001"/>
      <c r="D170" s="1001"/>
      <c r="E170" s="1001"/>
      <c r="F170" s="1001"/>
      <c r="G170" s="1002"/>
    </row>
    <row r="171" spans="1:7" ht="48" hidden="1" thickBot="1">
      <c r="A171" s="124" t="s">
        <v>0</v>
      </c>
      <c r="B171" s="1027" t="s">
        <v>57</v>
      </c>
      <c r="C171" s="1028"/>
      <c r="D171" s="4" t="s">
        <v>5</v>
      </c>
      <c r="E171" s="5" t="s">
        <v>53</v>
      </c>
      <c r="F171" s="4" t="s">
        <v>54</v>
      </c>
      <c r="G171" s="125" t="s">
        <v>51</v>
      </c>
    </row>
    <row r="172" spans="1:7" ht="31.5" customHeight="1" hidden="1">
      <c r="A172" s="116" t="s">
        <v>37</v>
      </c>
      <c r="B172" s="1053"/>
      <c r="C172" s="1054"/>
      <c r="D172" s="36"/>
      <c r="E172" s="136"/>
      <c r="F172" s="136"/>
      <c r="G172" s="146">
        <f>E172*F172</f>
        <v>0</v>
      </c>
    </row>
    <row r="173" spans="1:7" ht="32.25" customHeight="1" hidden="1">
      <c r="A173" s="116">
        <v>2</v>
      </c>
      <c r="B173" s="1053"/>
      <c r="C173" s="1054"/>
      <c r="D173" s="36"/>
      <c r="E173" s="136"/>
      <c r="F173" s="136"/>
      <c r="G173" s="146">
        <f>E173*F173</f>
        <v>0</v>
      </c>
    </row>
    <row r="174" spans="1:7" ht="17.25" customHeight="1" hidden="1">
      <c r="A174" s="116">
        <v>3</v>
      </c>
      <c r="B174" s="1053"/>
      <c r="C174" s="1054"/>
      <c r="D174" s="36"/>
      <c r="E174" s="136"/>
      <c r="F174" s="136"/>
      <c r="G174" s="146">
        <f>E174*F174</f>
        <v>0</v>
      </c>
    </row>
    <row r="175" spans="1:7" ht="16.5" hidden="1" thickBot="1">
      <c r="A175" s="145" t="s">
        <v>35</v>
      </c>
      <c r="B175" s="1066"/>
      <c r="C175" s="1075"/>
      <c r="D175" s="79"/>
      <c r="E175" s="97"/>
      <c r="F175" s="81"/>
      <c r="G175" s="146">
        <f>E175*F175</f>
        <v>0</v>
      </c>
    </row>
    <row r="176" spans="1:7" ht="16.5" hidden="1" thickBot="1">
      <c r="A176" s="977" t="s">
        <v>1</v>
      </c>
      <c r="B176" s="977"/>
      <c r="C176" s="977"/>
      <c r="D176" s="136"/>
      <c r="E176" s="136"/>
      <c r="F176" s="139"/>
      <c r="G176" s="142">
        <f>SUM(G172:G175)</f>
        <v>0</v>
      </c>
    </row>
    <row r="177" spans="1:8" ht="16.5" hidden="1" thickBot="1">
      <c r="A177" s="179"/>
      <c r="B177" s="179"/>
      <c r="C177" s="179"/>
      <c r="D177" s="180"/>
      <c r="E177" s="180"/>
      <c r="F177" s="283"/>
      <c r="G177" s="290"/>
      <c r="H177" s="112"/>
    </row>
    <row r="178" spans="1:8" ht="15.75" customHeight="1" hidden="1">
      <c r="A178" s="178"/>
      <c r="B178" s="1222"/>
      <c r="C178" s="1222"/>
      <c r="D178" s="1222"/>
      <c r="E178" s="1222"/>
      <c r="F178" s="178"/>
      <c r="G178" s="49"/>
      <c r="H178" s="112"/>
    </row>
    <row r="179" spans="1:7" ht="16.5" hidden="1" thickBot="1">
      <c r="A179" s="1058" t="s">
        <v>116</v>
      </c>
      <c r="B179" s="1001"/>
      <c r="C179" s="1001"/>
      <c r="D179" s="1001"/>
      <c r="E179" s="1001"/>
      <c r="F179" s="1001"/>
      <c r="G179" s="1002"/>
    </row>
    <row r="180" spans="1:7" ht="48" hidden="1" thickBot="1">
      <c r="A180" s="124" t="s">
        <v>0</v>
      </c>
      <c r="B180" s="1027" t="s">
        <v>57</v>
      </c>
      <c r="C180" s="1028"/>
      <c r="D180" s="4" t="s">
        <v>5</v>
      </c>
      <c r="E180" s="5" t="s">
        <v>53</v>
      </c>
      <c r="F180" s="4" t="s">
        <v>54</v>
      </c>
      <c r="G180" s="125" t="s">
        <v>51</v>
      </c>
    </row>
    <row r="181" spans="1:7" ht="32.25" customHeight="1" hidden="1">
      <c r="A181" s="116" t="s">
        <v>37</v>
      </c>
      <c r="B181" s="1053" t="s">
        <v>191</v>
      </c>
      <c r="C181" s="1054"/>
      <c r="D181" s="136"/>
      <c r="E181" s="136"/>
      <c r="F181" s="136"/>
      <c r="G181" s="146">
        <f>E181*F181*12</f>
        <v>0</v>
      </c>
    </row>
    <row r="182" spans="1:7" ht="16.5" hidden="1" thickBot="1">
      <c r="A182" s="145" t="s">
        <v>35</v>
      </c>
      <c r="B182" s="1066"/>
      <c r="C182" s="1075"/>
      <c r="D182" s="79"/>
      <c r="E182" s="97"/>
      <c r="F182" s="81"/>
      <c r="G182" s="146">
        <f>E182*F182*12</f>
        <v>0</v>
      </c>
    </row>
    <row r="183" spans="1:7" ht="16.5" hidden="1" thickBot="1">
      <c r="A183" s="1000" t="s">
        <v>1</v>
      </c>
      <c r="B183" s="1001"/>
      <c r="C183" s="1001"/>
      <c r="D183" s="136"/>
      <c r="E183" s="136"/>
      <c r="F183" s="139"/>
      <c r="G183" s="142">
        <f>SUM(G181:G182)</f>
        <v>0</v>
      </c>
    </row>
    <row r="184" spans="1:7" ht="31.5" customHeight="1" hidden="1">
      <c r="A184" s="182"/>
      <c r="B184" s="178"/>
      <c r="C184" s="178"/>
      <c r="D184" s="178"/>
      <c r="E184" s="178"/>
      <c r="F184" s="178"/>
      <c r="G184" s="183"/>
    </row>
    <row r="185" spans="1:7" ht="16.5" hidden="1" thickBot="1">
      <c r="A185" s="1077" t="s">
        <v>269</v>
      </c>
      <c r="B185" s="1078"/>
      <c r="C185" s="1078"/>
      <c r="D185" s="1078"/>
      <c r="E185" s="1078"/>
      <c r="F185" s="1078"/>
      <c r="G185" s="1079"/>
    </row>
    <row r="186" spans="1:7" ht="32.25" hidden="1" thickBot="1">
      <c r="A186" s="124" t="s">
        <v>0</v>
      </c>
      <c r="B186" s="1031" t="s">
        <v>80</v>
      </c>
      <c r="C186" s="1032"/>
      <c r="D186" s="1033"/>
      <c r="E186" s="48" t="s">
        <v>7</v>
      </c>
      <c r="F186" s="48" t="s">
        <v>54</v>
      </c>
      <c r="G186" s="125" t="s">
        <v>51</v>
      </c>
    </row>
    <row r="187" spans="1:7" ht="16.5" hidden="1" thickBot="1">
      <c r="A187" s="124">
        <v>1</v>
      </c>
      <c r="B187" s="1044"/>
      <c r="C187" s="1045"/>
      <c r="D187" s="1046"/>
      <c r="E187" s="98"/>
      <c r="F187" s="94"/>
      <c r="G187" s="126">
        <f>E187*F187</f>
        <v>0</v>
      </c>
    </row>
    <row r="188" spans="1:7" ht="16.5" hidden="1" thickBot="1">
      <c r="A188" s="135" t="s">
        <v>35</v>
      </c>
      <c r="B188" s="1044"/>
      <c r="C188" s="1045"/>
      <c r="D188" s="1046"/>
      <c r="E188" s="98"/>
      <c r="F188" s="94"/>
      <c r="G188" s="128">
        <f>E188*F188</f>
        <v>0</v>
      </c>
    </row>
    <row r="189" spans="1:7" ht="16.5" hidden="1" thickBot="1">
      <c r="A189" s="973" t="s">
        <v>1</v>
      </c>
      <c r="B189" s="974"/>
      <c r="C189" s="974"/>
      <c r="D189" s="975"/>
      <c r="E189" s="140"/>
      <c r="F189" s="140"/>
      <c r="G189" s="129">
        <f>SUM(G187:G188)</f>
        <v>0</v>
      </c>
    </row>
    <row r="190" spans="1:7" ht="31.5" customHeight="1" hidden="1">
      <c r="A190" s="182"/>
      <c r="B190" s="178"/>
      <c r="C190" s="178"/>
      <c r="D190" s="178"/>
      <c r="E190" s="178"/>
      <c r="F190" s="178"/>
      <c r="G190" s="183"/>
    </row>
    <row r="191" spans="1:7" ht="16.5" hidden="1" thickBot="1">
      <c r="A191" s="1077" t="s">
        <v>108</v>
      </c>
      <c r="B191" s="1078"/>
      <c r="C191" s="1078"/>
      <c r="D191" s="1078"/>
      <c r="E191" s="1078"/>
      <c r="F191" s="1078"/>
      <c r="G191" s="1079"/>
    </row>
    <row r="192" spans="1:7" ht="32.25" hidden="1" thickBot="1">
      <c r="A192" s="124" t="s">
        <v>0</v>
      </c>
      <c r="B192" s="1031" t="s">
        <v>2</v>
      </c>
      <c r="C192" s="1032"/>
      <c r="D192" s="1033"/>
      <c r="E192" s="48" t="s">
        <v>7</v>
      </c>
      <c r="F192" s="48" t="s">
        <v>54</v>
      </c>
      <c r="G192" s="125" t="s">
        <v>51</v>
      </c>
    </row>
    <row r="193" spans="1:7" ht="16.5" hidden="1" thickBot="1">
      <c r="A193" s="124">
        <v>1</v>
      </c>
      <c r="B193" s="1044"/>
      <c r="C193" s="1045"/>
      <c r="D193" s="1046"/>
      <c r="E193" s="98"/>
      <c r="F193" s="86"/>
      <c r="G193" s="126">
        <f>E193*F193</f>
        <v>0</v>
      </c>
    </row>
    <row r="194" spans="1:7" ht="16.5" hidden="1" thickBot="1">
      <c r="A194" s="135" t="s">
        <v>35</v>
      </c>
      <c r="B194" s="1044"/>
      <c r="C194" s="1045"/>
      <c r="D194" s="1046"/>
      <c r="E194" s="98"/>
      <c r="F194" s="86"/>
      <c r="G194" s="128">
        <f>E194*F194</f>
        <v>0</v>
      </c>
    </row>
    <row r="195" spans="1:7" ht="16.5" hidden="1" thickBot="1">
      <c r="A195" s="973" t="s">
        <v>1</v>
      </c>
      <c r="B195" s="974"/>
      <c r="C195" s="974"/>
      <c r="D195" s="975"/>
      <c r="E195" s="141"/>
      <c r="F195" s="141"/>
      <c r="G195" s="129">
        <f>SUM(G193:G194)</f>
        <v>0</v>
      </c>
    </row>
    <row r="196" spans="1:7" ht="31.5" customHeight="1" hidden="1">
      <c r="A196" s="182"/>
      <c r="B196" s="178"/>
      <c r="C196" s="178"/>
      <c r="D196" s="178"/>
      <c r="E196" s="178"/>
      <c r="F196" s="178"/>
      <c r="G196" s="183"/>
    </row>
    <row r="197" spans="1:7" ht="16.5" hidden="1" thickBot="1">
      <c r="A197" s="973" t="s">
        <v>277</v>
      </c>
      <c r="B197" s="974"/>
      <c r="C197" s="974"/>
      <c r="D197" s="974"/>
      <c r="E197" s="974"/>
      <c r="F197" s="974"/>
      <c r="G197" s="1091"/>
    </row>
    <row r="198" spans="1:7" ht="48" hidden="1" thickBot="1">
      <c r="A198" s="124" t="s">
        <v>0</v>
      </c>
      <c r="B198" s="1027" t="s">
        <v>2</v>
      </c>
      <c r="C198" s="1028"/>
      <c r="D198" s="4" t="s">
        <v>5</v>
      </c>
      <c r="E198" s="4" t="s">
        <v>53</v>
      </c>
      <c r="F198" s="4" t="s">
        <v>54</v>
      </c>
      <c r="G198" s="125" t="s">
        <v>51</v>
      </c>
    </row>
    <row r="199" spans="1:7" ht="16.5" hidden="1" thickBot="1">
      <c r="A199" s="124">
        <v>1</v>
      </c>
      <c r="B199" s="1094"/>
      <c r="C199" s="1095"/>
      <c r="D199" s="99"/>
      <c r="E199" s="100"/>
      <c r="F199" s="94"/>
      <c r="G199" s="158">
        <f>E199*F199</f>
        <v>0</v>
      </c>
    </row>
    <row r="200" spans="1:7" ht="16.5" hidden="1" thickBot="1">
      <c r="A200" s="109" t="s">
        <v>35</v>
      </c>
      <c r="B200" s="1047"/>
      <c r="C200" s="1048"/>
      <c r="D200" s="101"/>
      <c r="E200" s="102"/>
      <c r="F200" s="97"/>
      <c r="G200" s="159">
        <f>E200*F200</f>
        <v>0</v>
      </c>
    </row>
    <row r="201" spans="1:7" ht="16.5" hidden="1" thickBot="1">
      <c r="A201" s="1049" t="s">
        <v>52</v>
      </c>
      <c r="B201" s="1050"/>
      <c r="C201" s="1050"/>
      <c r="D201" s="160"/>
      <c r="E201" s="160"/>
      <c r="F201" s="160"/>
      <c r="G201" s="117">
        <f>SUM(G199:G200)</f>
        <v>0</v>
      </c>
    </row>
    <row r="202" spans="1:7" ht="16.5" hidden="1" thickBot="1">
      <c r="A202" s="179"/>
      <c r="B202" s="179"/>
      <c r="C202" s="179"/>
      <c r="D202" s="180"/>
      <c r="E202" s="180"/>
      <c r="F202" s="180"/>
      <c r="G202" s="181"/>
    </row>
    <row r="203" ht="13.5" hidden="1" thickBot="1"/>
    <row r="204" spans="1:7" ht="38.25" customHeight="1" hidden="1">
      <c r="A204" s="1061" t="s">
        <v>98</v>
      </c>
      <c r="B204" s="1062"/>
      <c r="C204" s="1062"/>
      <c r="D204" s="1062"/>
      <c r="E204" s="1062"/>
      <c r="F204" s="1063"/>
      <c r="G204" s="163">
        <f>G209</f>
        <v>0</v>
      </c>
    </row>
    <row r="205" spans="1:7" ht="31.5" customHeight="1" hidden="1">
      <c r="A205" s="1055" t="s">
        <v>99</v>
      </c>
      <c r="B205" s="1056"/>
      <c r="C205" s="1056"/>
      <c r="D205" s="1056"/>
      <c r="E205" s="1056"/>
      <c r="F205" s="1056"/>
      <c r="G205" s="1057"/>
    </row>
    <row r="206" spans="1:7" ht="31.5" customHeight="1" hidden="1">
      <c r="A206" s="124" t="s">
        <v>0</v>
      </c>
      <c r="B206" s="48" t="s">
        <v>76</v>
      </c>
      <c r="C206" s="1031" t="s">
        <v>2</v>
      </c>
      <c r="D206" s="1033"/>
      <c r="E206" s="48" t="s">
        <v>7</v>
      </c>
      <c r="F206" s="48" t="s">
        <v>54</v>
      </c>
      <c r="G206" s="125" t="s">
        <v>51</v>
      </c>
    </row>
    <row r="207" spans="1:7" ht="33.75" customHeight="1" hidden="1">
      <c r="A207" s="124">
        <v>1</v>
      </c>
      <c r="B207" s="92"/>
      <c r="C207" s="1025"/>
      <c r="D207" s="1026"/>
      <c r="E207" s="93"/>
      <c r="F207" s="94"/>
      <c r="G207" s="126">
        <f>E207*F207</f>
        <v>0</v>
      </c>
    </row>
    <row r="208" spans="1:7" ht="16.5" hidden="1" thickBot="1">
      <c r="A208" s="135" t="s">
        <v>35</v>
      </c>
      <c r="B208" s="92"/>
      <c r="C208" s="1025"/>
      <c r="D208" s="1026"/>
      <c r="E208" s="92"/>
      <c r="F208" s="94"/>
      <c r="G208" s="128">
        <f>E208*F208</f>
        <v>0</v>
      </c>
    </row>
    <row r="209" spans="1:7" ht="16.5" hidden="1" thickBot="1">
      <c r="A209" s="1224" t="s">
        <v>1</v>
      </c>
      <c r="B209" s="1225"/>
      <c r="C209" s="1225"/>
      <c r="D209" s="1225"/>
      <c r="E209" s="1225"/>
      <c r="F209" s="1226"/>
      <c r="G209" s="133">
        <f>SUM(G207:G208)</f>
        <v>0</v>
      </c>
    </row>
    <row r="210" ht="13.5" hidden="1" thickBot="1"/>
    <row r="211" ht="13.5" hidden="1" thickBot="1"/>
    <row r="212" spans="1:7" ht="18.75">
      <c r="A212" s="1235" t="s">
        <v>97</v>
      </c>
      <c r="B212" s="1236"/>
      <c r="C212" s="1236"/>
      <c r="D212" s="1236"/>
      <c r="E212" s="1236"/>
      <c r="F212" s="1236"/>
      <c r="G212" s="553">
        <f>G276</f>
        <v>116771</v>
      </c>
    </row>
    <row r="213" spans="1:7" ht="12.75">
      <c r="A213" s="111"/>
      <c r="B213" s="112"/>
      <c r="C213" s="112"/>
      <c r="D213" s="112"/>
      <c r="E213" s="112"/>
      <c r="F213" s="112"/>
      <c r="G213" s="113"/>
    </row>
    <row r="214" spans="1:7" ht="15.75" hidden="1">
      <c r="A214" s="1000" t="s">
        <v>100</v>
      </c>
      <c r="B214" s="1001"/>
      <c r="C214" s="1001"/>
      <c r="D214" s="1001"/>
      <c r="E214" s="1001"/>
      <c r="F214" s="1001"/>
      <c r="G214" s="1002"/>
    </row>
    <row r="215" spans="1:7" ht="47.25" hidden="1">
      <c r="A215" s="124" t="s">
        <v>0</v>
      </c>
      <c r="B215" s="1065" t="s">
        <v>57</v>
      </c>
      <c r="C215" s="1065"/>
      <c r="D215" s="4" t="s">
        <v>5</v>
      </c>
      <c r="E215" s="4" t="s">
        <v>53</v>
      </c>
      <c r="F215" s="4" t="s">
        <v>54</v>
      </c>
      <c r="G215" s="125" t="s">
        <v>51</v>
      </c>
    </row>
    <row r="216" spans="1:7" ht="15.75" hidden="1">
      <c r="A216" s="143" t="s">
        <v>185</v>
      </c>
      <c r="B216" s="1087"/>
      <c r="C216" s="1088"/>
      <c r="D216" s="36"/>
      <c r="E216" s="136"/>
      <c r="F216" s="136"/>
      <c r="G216" s="146">
        <f>E216*F216</f>
        <v>0</v>
      </c>
    </row>
    <row r="217" spans="1:7" ht="18.75" customHeight="1" hidden="1">
      <c r="A217" s="143" t="s">
        <v>186</v>
      </c>
      <c r="B217" s="1082"/>
      <c r="C217" s="1083"/>
      <c r="D217" s="79"/>
      <c r="E217" s="80"/>
      <c r="F217" s="39"/>
      <c r="G217" s="146">
        <f>E217*F217</f>
        <v>0</v>
      </c>
    </row>
    <row r="218" spans="1:7" ht="18.75" customHeight="1" hidden="1">
      <c r="A218" s="143" t="s">
        <v>266</v>
      </c>
      <c r="B218" s="1082"/>
      <c r="C218" s="1083"/>
      <c r="D218" s="79"/>
      <c r="E218" s="80"/>
      <c r="F218" s="39"/>
      <c r="G218" s="146">
        <f>E218*F218</f>
        <v>0</v>
      </c>
    </row>
    <row r="219" spans="1:7" ht="18.75" customHeight="1" hidden="1">
      <c r="A219" s="143" t="s">
        <v>263</v>
      </c>
      <c r="B219" s="1082"/>
      <c r="C219" s="1083"/>
      <c r="D219" s="79"/>
      <c r="E219" s="80"/>
      <c r="F219" s="39"/>
      <c r="G219" s="146">
        <f>E219*F219</f>
        <v>0</v>
      </c>
    </row>
    <row r="220" spans="1:7" ht="15.75" hidden="1">
      <c r="A220" s="145" t="s">
        <v>35</v>
      </c>
      <c r="B220" s="1066"/>
      <c r="C220" s="1075"/>
      <c r="D220" s="79"/>
      <c r="E220" s="80"/>
      <c r="F220" s="81"/>
      <c r="G220" s="146">
        <f>E220*F220</f>
        <v>0</v>
      </c>
    </row>
    <row r="221" spans="1:7" ht="15.75" hidden="1">
      <c r="A221" s="976" t="s">
        <v>52</v>
      </c>
      <c r="B221" s="977"/>
      <c r="C221" s="977"/>
      <c r="D221" s="977"/>
      <c r="E221" s="977"/>
      <c r="F221" s="43"/>
      <c r="G221" s="142">
        <f>SUM(G216:G220)</f>
        <v>0</v>
      </c>
    </row>
    <row r="222" spans="1:7" ht="31.5" customHeight="1" hidden="1">
      <c r="A222" s="111"/>
      <c r="B222" s="112"/>
      <c r="C222" s="112"/>
      <c r="D222" s="112"/>
      <c r="E222" s="112"/>
      <c r="F222" s="112"/>
      <c r="G222" s="113"/>
    </row>
    <row r="223" spans="1:7" ht="15.75" hidden="1">
      <c r="A223" s="976" t="s">
        <v>101</v>
      </c>
      <c r="B223" s="977"/>
      <c r="C223" s="977"/>
      <c r="D223" s="977"/>
      <c r="E223" s="977"/>
      <c r="F223" s="977"/>
      <c r="G223" s="142">
        <f>G229+G235</f>
        <v>0</v>
      </c>
    </row>
    <row r="224" spans="1:7" ht="15.75" hidden="1">
      <c r="A224" s="1000" t="s">
        <v>103</v>
      </c>
      <c r="B224" s="1001"/>
      <c r="C224" s="1001"/>
      <c r="D224" s="1001"/>
      <c r="E224" s="1001"/>
      <c r="F224" s="1001"/>
      <c r="G224" s="1002"/>
    </row>
    <row r="225" spans="1:7" ht="63" hidden="1">
      <c r="A225" s="114" t="s">
        <v>0</v>
      </c>
      <c r="B225" s="7" t="s">
        <v>57</v>
      </c>
      <c r="C225" s="4" t="s">
        <v>62</v>
      </c>
      <c r="D225" s="4" t="s">
        <v>63</v>
      </c>
      <c r="E225" s="4" t="s">
        <v>64</v>
      </c>
      <c r="F225" s="4" t="s">
        <v>72</v>
      </c>
      <c r="G225" s="125" t="s">
        <v>51</v>
      </c>
    </row>
    <row r="226" spans="1:7" ht="15.75" hidden="1">
      <c r="A226" s="1037" t="s">
        <v>37</v>
      </c>
      <c r="B226" s="1051" t="s">
        <v>58</v>
      </c>
      <c r="C226" s="36" t="s">
        <v>60</v>
      </c>
      <c r="D226" s="72"/>
      <c r="E226" s="72"/>
      <c r="F226" s="291"/>
      <c r="G226" s="147">
        <f>D226*E226*F226</f>
        <v>0</v>
      </c>
    </row>
    <row r="227" spans="1:7" ht="15.75" hidden="1">
      <c r="A227" s="1038"/>
      <c r="B227" s="1052"/>
      <c r="C227" s="36" t="s">
        <v>61</v>
      </c>
      <c r="D227" s="72"/>
      <c r="E227" s="72"/>
      <c r="F227" s="291"/>
      <c r="G227" s="148">
        <f>D227*E227*F227</f>
        <v>0</v>
      </c>
    </row>
    <row r="228" spans="1:7" ht="15.75" hidden="1">
      <c r="A228" s="149" t="s">
        <v>38</v>
      </c>
      <c r="B228" s="85" t="s">
        <v>59</v>
      </c>
      <c r="C228" s="78"/>
      <c r="D228" s="72"/>
      <c r="E228" s="72"/>
      <c r="F228" s="84"/>
      <c r="G228" s="148">
        <f>D228*E228*F228</f>
        <v>0</v>
      </c>
    </row>
    <row r="229" spans="1:7" ht="15.75" hidden="1">
      <c r="A229" s="973" t="s">
        <v>1</v>
      </c>
      <c r="B229" s="974"/>
      <c r="C229" s="974"/>
      <c r="D229" s="974"/>
      <c r="E229" s="974"/>
      <c r="F229" s="975"/>
      <c r="G229" s="142">
        <f>SUM(G226:G228)</f>
        <v>0</v>
      </c>
    </row>
    <row r="230" spans="1:7" ht="12.75" hidden="1">
      <c r="A230" s="111"/>
      <c r="B230" s="112"/>
      <c r="C230" s="112"/>
      <c r="D230" s="112"/>
      <c r="E230" s="112"/>
      <c r="F230" s="112"/>
      <c r="G230" s="113"/>
    </row>
    <row r="231" spans="1:7" ht="15.75" hidden="1">
      <c r="A231" s="1000" t="s">
        <v>104</v>
      </c>
      <c r="B231" s="1001"/>
      <c r="C231" s="1001"/>
      <c r="D231" s="1001"/>
      <c r="E231" s="1001"/>
      <c r="F231" s="1001"/>
      <c r="G231" s="1002"/>
    </row>
    <row r="232" spans="1:7" ht="31.5" hidden="1">
      <c r="A232" s="150" t="s">
        <v>0</v>
      </c>
      <c r="B232" s="41" t="s">
        <v>47</v>
      </c>
      <c r="C232" s="1003" t="s">
        <v>48</v>
      </c>
      <c r="D232" s="1004"/>
      <c r="E232" s="1005"/>
      <c r="F232" s="36" t="s">
        <v>4</v>
      </c>
      <c r="G232" s="151" t="s">
        <v>51</v>
      </c>
    </row>
    <row r="233" spans="1:7" ht="15.75" hidden="1">
      <c r="A233" s="150">
        <v>1</v>
      </c>
      <c r="B233" s="82"/>
      <c r="C233" s="1073"/>
      <c r="D233" s="1074"/>
      <c r="E233" s="1220"/>
      <c r="F233" s="83"/>
      <c r="G233" s="152">
        <f>F233*2</f>
        <v>0</v>
      </c>
    </row>
    <row r="234" spans="1:7" ht="15.75" hidden="1">
      <c r="A234" s="153" t="s">
        <v>35</v>
      </c>
      <c r="B234" s="82"/>
      <c r="C234" s="1073"/>
      <c r="D234" s="1074"/>
      <c r="E234" s="1220"/>
      <c r="F234" s="83"/>
      <c r="G234" s="154">
        <f>F234*2</f>
        <v>0</v>
      </c>
    </row>
    <row r="235" spans="1:7" ht="15.75" hidden="1">
      <c r="A235" s="989" t="s">
        <v>1</v>
      </c>
      <c r="B235" s="990"/>
      <c r="C235" s="990"/>
      <c r="D235" s="990"/>
      <c r="E235" s="990"/>
      <c r="F235" s="991"/>
      <c r="G235" s="155">
        <f>SUM(G233:G234)</f>
        <v>0</v>
      </c>
    </row>
    <row r="236" spans="1:7" ht="31.5" customHeight="1" hidden="1">
      <c r="A236" s="111"/>
      <c r="B236" s="112"/>
      <c r="C236" s="112"/>
      <c r="D236" s="112"/>
      <c r="E236" s="112"/>
      <c r="F236" s="112"/>
      <c r="G236" s="113"/>
    </row>
    <row r="237" spans="1:7" ht="15.75" hidden="1">
      <c r="A237" s="1000" t="s">
        <v>105</v>
      </c>
      <c r="B237" s="1001"/>
      <c r="C237" s="1001"/>
      <c r="D237" s="1001"/>
      <c r="E237" s="1001"/>
      <c r="F237" s="1001"/>
      <c r="G237" s="1002"/>
    </row>
    <row r="238" spans="1:7" ht="78.75" hidden="1">
      <c r="A238" s="124" t="s">
        <v>0</v>
      </c>
      <c r="B238" s="7" t="s">
        <v>57</v>
      </c>
      <c r="C238" s="4" t="s">
        <v>6</v>
      </c>
      <c r="D238" s="4" t="s">
        <v>7</v>
      </c>
      <c r="E238" s="998" t="s">
        <v>69</v>
      </c>
      <c r="F238" s="999"/>
      <c r="G238" s="125" t="s">
        <v>51</v>
      </c>
    </row>
    <row r="239" spans="1:7" ht="15.75" hidden="1">
      <c r="A239" s="156">
        <v>1</v>
      </c>
      <c r="B239" s="42" t="s">
        <v>8</v>
      </c>
      <c r="C239" s="4" t="s">
        <v>9</v>
      </c>
      <c r="D239" s="65"/>
      <c r="E239" s="1029"/>
      <c r="F239" s="1030"/>
      <c r="G239" s="262">
        <f>D239*E239</f>
        <v>0</v>
      </c>
    </row>
    <row r="240" spans="1:7" ht="15.75" hidden="1">
      <c r="A240" s="156">
        <v>2</v>
      </c>
      <c r="B240" s="40" t="s">
        <v>10</v>
      </c>
      <c r="C240" s="36" t="s">
        <v>11</v>
      </c>
      <c r="D240" s="87"/>
      <c r="E240" s="1029"/>
      <c r="F240" s="1030"/>
      <c r="G240" s="262">
        <f>D240*E240</f>
        <v>0</v>
      </c>
    </row>
    <row r="241" spans="1:7" ht="15.75" hidden="1">
      <c r="A241" s="109">
        <v>3</v>
      </c>
      <c r="B241" s="40" t="s">
        <v>66</v>
      </c>
      <c r="C241" s="4" t="s">
        <v>65</v>
      </c>
      <c r="D241" s="88"/>
      <c r="E241" s="1029"/>
      <c r="F241" s="1030"/>
      <c r="G241" s="144">
        <f>D241*E241</f>
        <v>0</v>
      </c>
    </row>
    <row r="242" spans="1:7" ht="15.75" hidden="1">
      <c r="A242" s="109">
        <v>4</v>
      </c>
      <c r="B242" s="40" t="s">
        <v>67</v>
      </c>
      <c r="C242" s="4" t="s">
        <v>65</v>
      </c>
      <c r="D242" s="88"/>
      <c r="E242" s="1029"/>
      <c r="F242" s="1030"/>
      <c r="G242" s="144">
        <f>D242*E242</f>
        <v>0</v>
      </c>
    </row>
    <row r="243" spans="1:7" ht="15.75" hidden="1">
      <c r="A243" s="109"/>
      <c r="B243" s="40" t="s">
        <v>285</v>
      </c>
      <c r="C243" s="4" t="s">
        <v>65</v>
      </c>
      <c r="D243" s="88"/>
      <c r="E243" s="1029"/>
      <c r="F243" s="1030"/>
      <c r="G243" s="144">
        <f>(G239+G240)*4.1%</f>
        <v>0</v>
      </c>
    </row>
    <row r="244" spans="1:7" ht="15.75" hidden="1">
      <c r="A244" s="973" t="s">
        <v>1</v>
      </c>
      <c r="B244" s="974"/>
      <c r="C244" s="974"/>
      <c r="D244" s="974"/>
      <c r="E244" s="974"/>
      <c r="F244" s="975"/>
      <c r="G244" s="292">
        <f>SUM(G239:G243)</f>
        <v>0</v>
      </c>
    </row>
    <row r="245" spans="1:7" ht="31.5" customHeight="1" hidden="1">
      <c r="A245" s="111"/>
      <c r="B245" s="112"/>
      <c r="C245" s="112"/>
      <c r="D245" s="112"/>
      <c r="E245" s="112"/>
      <c r="F245" s="112"/>
      <c r="G245" s="113"/>
    </row>
    <row r="246" spans="1:7" ht="33.75" customHeight="1" hidden="1">
      <c r="A246" s="1055" t="s">
        <v>111</v>
      </c>
      <c r="B246" s="1056"/>
      <c r="C246" s="1056"/>
      <c r="D246" s="1056"/>
      <c r="E246" s="1056"/>
      <c r="F246" s="1056"/>
      <c r="G246" s="1057"/>
    </row>
    <row r="247" spans="1:7" ht="31.5" hidden="1">
      <c r="A247" s="124" t="s">
        <v>0</v>
      </c>
      <c r="B247" s="7" t="s">
        <v>57</v>
      </c>
      <c r="C247" s="998" t="s">
        <v>7</v>
      </c>
      <c r="D247" s="1076"/>
      <c r="E247" s="4" t="s">
        <v>73</v>
      </c>
      <c r="F247" s="4" t="s">
        <v>68</v>
      </c>
      <c r="G247" s="125" t="s">
        <v>51</v>
      </c>
    </row>
    <row r="248" spans="1:7" ht="15.75" hidden="1">
      <c r="A248" s="150">
        <v>1</v>
      </c>
      <c r="B248" s="82"/>
      <c r="C248" s="1080"/>
      <c r="D248" s="1081"/>
      <c r="E248" s="89"/>
      <c r="F248" s="84"/>
      <c r="G248" s="152">
        <f>C248*E248*F248</f>
        <v>0</v>
      </c>
    </row>
    <row r="249" spans="1:7" ht="15.75" hidden="1">
      <c r="A249" s="153" t="s">
        <v>35</v>
      </c>
      <c r="B249" s="82"/>
      <c r="C249" s="1073"/>
      <c r="D249" s="1074"/>
      <c r="E249" s="90"/>
      <c r="F249" s="71"/>
      <c r="G249" s="154">
        <f>F249*2</f>
        <v>0</v>
      </c>
    </row>
    <row r="250" spans="1:7" ht="15.75" hidden="1">
      <c r="A250" s="989" t="s">
        <v>1</v>
      </c>
      <c r="B250" s="990"/>
      <c r="C250" s="990"/>
      <c r="D250" s="990"/>
      <c r="E250" s="990"/>
      <c r="F250" s="991"/>
      <c r="G250" s="155">
        <f>SUM(G248:G249)</f>
        <v>0</v>
      </c>
    </row>
    <row r="251" spans="1:7" ht="31.5" customHeight="1" hidden="1">
      <c r="A251" s="111"/>
      <c r="B251" s="112"/>
      <c r="C251" s="112"/>
      <c r="D251" s="112"/>
      <c r="E251" s="112"/>
      <c r="F251" s="112"/>
      <c r="G251" s="113"/>
    </row>
    <row r="252" spans="1:7" ht="15.75" hidden="1">
      <c r="A252" s="976" t="s">
        <v>99</v>
      </c>
      <c r="B252" s="977"/>
      <c r="C252" s="977"/>
      <c r="D252" s="977"/>
      <c r="E252" s="977"/>
      <c r="F252" s="977"/>
      <c r="G252" s="129">
        <f>G258+G264</f>
        <v>0</v>
      </c>
    </row>
    <row r="253" spans="1:7" ht="15.75" hidden="1">
      <c r="A253" s="1000" t="s">
        <v>106</v>
      </c>
      <c r="B253" s="1001"/>
      <c r="C253" s="1001"/>
      <c r="D253" s="1001"/>
      <c r="E253" s="1001"/>
      <c r="F253" s="1001"/>
      <c r="G253" s="1002"/>
    </row>
    <row r="254" spans="1:7" ht="78.75" hidden="1">
      <c r="A254" s="124" t="s">
        <v>0</v>
      </c>
      <c r="B254" s="5" t="s">
        <v>57</v>
      </c>
      <c r="C254" s="4" t="s">
        <v>6</v>
      </c>
      <c r="D254" s="4" t="s">
        <v>71</v>
      </c>
      <c r="E254" s="4" t="s">
        <v>73</v>
      </c>
      <c r="F254" s="4" t="s">
        <v>74</v>
      </c>
      <c r="G254" s="125" t="s">
        <v>51</v>
      </c>
    </row>
    <row r="255" spans="1:7" ht="15.75" hidden="1">
      <c r="A255" s="124">
        <v>1</v>
      </c>
      <c r="B255" s="92" t="s">
        <v>70</v>
      </c>
      <c r="C255" s="4" t="s">
        <v>65</v>
      </c>
      <c r="D255" s="91"/>
      <c r="E255" s="93"/>
      <c r="F255" s="94"/>
      <c r="G255" s="126">
        <f>D255*E255*F255</f>
        <v>0</v>
      </c>
    </row>
    <row r="256" spans="1:7" ht="31.5" hidden="1">
      <c r="A256" s="127">
        <v>2</v>
      </c>
      <c r="B256" s="92" t="s">
        <v>75</v>
      </c>
      <c r="C256" s="91"/>
      <c r="D256" s="91">
        <v>1</v>
      </c>
      <c r="E256" s="93"/>
      <c r="F256" s="94"/>
      <c r="G256" s="128">
        <f>D256*E256*F256</f>
        <v>0</v>
      </c>
    </row>
    <row r="257" spans="1:7" ht="15.75" hidden="1">
      <c r="A257" s="135" t="s">
        <v>35</v>
      </c>
      <c r="B257" s="92"/>
      <c r="C257" s="91"/>
      <c r="D257" s="91"/>
      <c r="E257" s="92"/>
      <c r="F257" s="94"/>
      <c r="G257" s="128">
        <f>D257*E257*F257</f>
        <v>0</v>
      </c>
    </row>
    <row r="258" spans="1:7" ht="15.75" hidden="1">
      <c r="A258" s="973" t="s">
        <v>1</v>
      </c>
      <c r="B258" s="974"/>
      <c r="C258" s="974"/>
      <c r="D258" s="974"/>
      <c r="E258" s="974"/>
      <c r="F258" s="975"/>
      <c r="G258" s="129">
        <f>SUM(G255:G257)</f>
        <v>0</v>
      </c>
    </row>
    <row r="259" spans="1:7" ht="12.75" hidden="1">
      <c r="A259" s="111"/>
      <c r="B259" s="112"/>
      <c r="C259" s="112"/>
      <c r="D259" s="112"/>
      <c r="E259" s="112"/>
      <c r="F259" s="112"/>
      <c r="G259" s="113"/>
    </row>
    <row r="260" spans="1:7" ht="15.75" hidden="1">
      <c r="A260" s="1000" t="s">
        <v>107</v>
      </c>
      <c r="B260" s="1001"/>
      <c r="C260" s="1001"/>
      <c r="D260" s="1001"/>
      <c r="E260" s="1001"/>
      <c r="F260" s="1001"/>
      <c r="G260" s="1002"/>
    </row>
    <row r="261" spans="1:7" ht="31.5" hidden="1">
      <c r="A261" s="124" t="s">
        <v>0</v>
      </c>
      <c r="B261" s="48" t="s">
        <v>76</v>
      </c>
      <c r="C261" s="963" t="s">
        <v>2</v>
      </c>
      <c r="D261" s="963"/>
      <c r="E261" s="48" t="s">
        <v>7</v>
      </c>
      <c r="F261" s="48" t="s">
        <v>54</v>
      </c>
      <c r="G261" s="125" t="s">
        <v>51</v>
      </c>
    </row>
    <row r="262" spans="1:7" ht="31.5" customHeight="1" hidden="1">
      <c r="A262" s="124">
        <v>1</v>
      </c>
      <c r="B262" s="92" t="s">
        <v>264</v>
      </c>
      <c r="C262" s="1025"/>
      <c r="D262" s="1026"/>
      <c r="E262" s="93"/>
      <c r="F262" s="94"/>
      <c r="G262" s="126">
        <f>E262*F262</f>
        <v>0</v>
      </c>
    </row>
    <row r="263" spans="1:7" ht="15.75" hidden="1">
      <c r="A263" s="135" t="s">
        <v>35</v>
      </c>
      <c r="B263" s="92"/>
      <c r="C263" s="1025"/>
      <c r="D263" s="1026"/>
      <c r="E263" s="92"/>
      <c r="F263" s="94"/>
      <c r="G263" s="128">
        <f>E263*F263</f>
        <v>0</v>
      </c>
    </row>
    <row r="264" spans="1:7" ht="15.75" hidden="1">
      <c r="A264" s="973" t="s">
        <v>1</v>
      </c>
      <c r="B264" s="974"/>
      <c r="C264" s="974"/>
      <c r="D264" s="974"/>
      <c r="E264" s="974"/>
      <c r="F264" s="975"/>
      <c r="G264" s="129">
        <f>SUM(G262:G263)</f>
        <v>0</v>
      </c>
    </row>
    <row r="265" spans="1:7" ht="31.5" customHeight="1" hidden="1">
      <c r="A265" s="111"/>
      <c r="B265" s="112"/>
      <c r="C265" s="112"/>
      <c r="D265" s="112"/>
      <c r="E265" s="112"/>
      <c r="F265" s="112"/>
      <c r="G265" s="113"/>
    </row>
    <row r="266" spans="1:7" ht="15.75">
      <c r="A266" s="1000" t="s">
        <v>94</v>
      </c>
      <c r="B266" s="1001"/>
      <c r="C266" s="1001"/>
      <c r="D266" s="1001"/>
      <c r="E266" s="1001"/>
      <c r="F266" s="1001"/>
      <c r="G266" s="1002"/>
    </row>
    <row r="267" spans="1:7" ht="47.25">
      <c r="A267" s="124" t="s">
        <v>0</v>
      </c>
      <c r="B267" s="1027" t="s">
        <v>57</v>
      </c>
      <c r="C267" s="1028"/>
      <c r="D267" s="4" t="s">
        <v>5</v>
      </c>
      <c r="E267" s="5" t="s">
        <v>53</v>
      </c>
      <c r="F267" s="4" t="s">
        <v>54</v>
      </c>
      <c r="G267" s="125" t="s">
        <v>51</v>
      </c>
    </row>
    <row r="268" spans="1:7" ht="30" customHeight="1">
      <c r="A268" s="116" t="s">
        <v>37</v>
      </c>
      <c r="B268" s="1053" t="s">
        <v>521</v>
      </c>
      <c r="C268" s="1054"/>
      <c r="D268" s="136" t="s">
        <v>261</v>
      </c>
      <c r="E268" s="358">
        <v>2</v>
      </c>
      <c r="F268" s="136">
        <v>31035.5</v>
      </c>
      <c r="G268" s="685">
        <f>E268*F268</f>
        <v>62071</v>
      </c>
    </row>
    <row r="269" spans="1:7" ht="30" customHeight="1">
      <c r="A269" s="143" t="s">
        <v>186</v>
      </c>
      <c r="B269" s="1082" t="s">
        <v>800</v>
      </c>
      <c r="C269" s="1083"/>
      <c r="D269" s="136" t="s">
        <v>261</v>
      </c>
      <c r="E269" s="359">
        <v>1</v>
      </c>
      <c r="F269" s="81">
        <v>54700</v>
      </c>
      <c r="G269" s="685">
        <f>E269*F269</f>
        <v>54700</v>
      </c>
    </row>
    <row r="270" spans="1:7" ht="16.5" customHeight="1" hidden="1">
      <c r="A270" s="145" t="s">
        <v>35</v>
      </c>
      <c r="B270" s="1082"/>
      <c r="C270" s="1083"/>
      <c r="D270" s="79"/>
      <c r="E270" s="97"/>
      <c r="F270" s="81"/>
      <c r="G270" s="686">
        <f>E270*F270*12</f>
        <v>0</v>
      </c>
    </row>
    <row r="271" spans="1:7" ht="15.75" hidden="1">
      <c r="A271" s="143" t="s">
        <v>38</v>
      </c>
      <c r="B271" s="1066" t="s">
        <v>121</v>
      </c>
      <c r="C271" s="1075"/>
      <c r="D271" s="78"/>
      <c r="E271" s="78"/>
      <c r="F271" s="136"/>
      <c r="G271" s="685"/>
    </row>
    <row r="272" spans="1:7" ht="20.25" customHeight="1" hidden="1">
      <c r="A272" s="143" t="s">
        <v>39</v>
      </c>
      <c r="B272" s="1082"/>
      <c r="C272" s="1083"/>
      <c r="D272" s="79"/>
      <c r="E272" s="97"/>
      <c r="F272" s="39"/>
      <c r="G272" s="692">
        <f>E272*F272</f>
        <v>0</v>
      </c>
    </row>
    <row r="273" spans="1:7" ht="19.5" customHeight="1" hidden="1">
      <c r="A273" s="143" t="s">
        <v>278</v>
      </c>
      <c r="B273" s="1066"/>
      <c r="C273" s="1075"/>
      <c r="D273" s="79"/>
      <c r="E273" s="97"/>
      <c r="F273" s="39"/>
      <c r="G273" s="692">
        <f>E273*F273</f>
        <v>0</v>
      </c>
    </row>
    <row r="274" spans="1:7" ht="18.75" customHeight="1" hidden="1">
      <c r="A274" s="143" t="s">
        <v>279</v>
      </c>
      <c r="B274" s="1066"/>
      <c r="C274" s="1067"/>
      <c r="D274" s="79"/>
      <c r="E274" s="97"/>
      <c r="F274" s="39"/>
      <c r="G274" s="692">
        <f>E274*F274</f>
        <v>0</v>
      </c>
    </row>
    <row r="275" spans="1:7" ht="15.75" hidden="1">
      <c r="A275" s="145" t="s">
        <v>35</v>
      </c>
      <c r="B275" s="1066"/>
      <c r="C275" s="1075"/>
      <c r="D275" s="79"/>
      <c r="E275" s="97"/>
      <c r="F275" s="81"/>
      <c r="G275" s="686">
        <f>E275*F275</f>
        <v>0</v>
      </c>
    </row>
    <row r="276" spans="1:7" ht="15.75">
      <c r="A276" s="977" t="s">
        <v>1</v>
      </c>
      <c r="B276" s="977"/>
      <c r="C276" s="977"/>
      <c r="D276" s="136"/>
      <c r="E276" s="136"/>
      <c r="F276" s="139"/>
      <c r="G276" s="687">
        <f>SUM(G268:G275)</f>
        <v>116771</v>
      </c>
    </row>
    <row r="277" spans="1:7" ht="15.75">
      <c r="A277" s="179"/>
      <c r="B277" s="179"/>
      <c r="C277" s="179"/>
      <c r="D277" s="180"/>
      <c r="E277" s="180"/>
      <c r="F277" s="283"/>
      <c r="G277" s="284"/>
    </row>
    <row r="278" spans="1:7" ht="15.75" hidden="1">
      <c r="A278" s="179"/>
      <c r="B278" s="179"/>
      <c r="C278" s="179"/>
      <c r="D278" s="180"/>
      <c r="E278" s="180"/>
      <c r="F278" s="283"/>
      <c r="G278" s="284"/>
    </row>
    <row r="279" spans="1:7" ht="15.75" hidden="1">
      <c r="A279" s="179"/>
      <c r="B279" s="581" t="s">
        <v>839</v>
      </c>
      <c r="C279" s="582">
        <v>229700</v>
      </c>
      <c r="D279" s="180"/>
      <c r="E279" s="180"/>
      <c r="F279" s="180"/>
      <c r="G279" s="181"/>
    </row>
    <row r="280" spans="1:8" ht="12.75" hidden="1">
      <c r="A280" s="112"/>
      <c r="B280" s="581" t="s">
        <v>271</v>
      </c>
      <c r="C280" s="582">
        <f>C279-G276</f>
        <v>112929</v>
      </c>
      <c r="D280" s="112"/>
      <c r="E280" s="112"/>
      <c r="F280" s="112"/>
      <c r="G280" s="112"/>
      <c r="H280" s="112"/>
    </row>
    <row r="281" spans="1:8" ht="12.75" hidden="1">
      <c r="A281" s="112"/>
      <c r="B281" s="583"/>
      <c r="C281" s="584"/>
      <c r="D281" s="112"/>
      <c r="E281" s="112"/>
      <c r="F281" s="112"/>
      <c r="G281" s="112"/>
      <c r="H281" s="112"/>
    </row>
    <row r="282" spans="1:8" ht="12.75">
      <c r="A282" s="112"/>
      <c r="B282" s="583"/>
      <c r="C282" s="584"/>
      <c r="D282" s="112"/>
      <c r="E282" s="112"/>
      <c r="F282" s="112"/>
      <c r="G282" s="112"/>
      <c r="H282" s="112"/>
    </row>
    <row r="283" spans="1:8" ht="15.75">
      <c r="A283" s="1089"/>
      <c r="B283" s="1089"/>
      <c r="C283" s="1089"/>
      <c r="D283" s="1089"/>
      <c r="E283" s="1089"/>
      <c r="F283" s="1089"/>
      <c r="G283" s="565"/>
      <c r="H283" s="112"/>
    </row>
    <row r="284" spans="1:8" ht="15.75">
      <c r="A284" s="137"/>
      <c r="B284" s="137"/>
      <c r="C284" s="137"/>
      <c r="D284" s="137"/>
      <c r="E284" s="137"/>
      <c r="F284" s="137"/>
      <c r="G284" s="565"/>
      <c r="H284" s="112"/>
    </row>
    <row r="285" spans="1:7" ht="54" customHeight="1">
      <c r="A285" s="1239" t="s">
        <v>945</v>
      </c>
      <c r="B285" s="1239"/>
      <c r="C285" s="1239"/>
      <c r="D285" s="1239"/>
      <c r="E285" s="1239"/>
      <c r="F285" s="1239"/>
      <c r="G285" s="1239"/>
    </row>
    <row r="286" spans="1:7" ht="15.75" customHeight="1">
      <c r="A286" s="301"/>
      <c r="B286" s="301"/>
      <c r="C286" s="301"/>
      <c r="D286" s="301"/>
      <c r="E286" s="301"/>
      <c r="F286" s="301"/>
      <c r="G286" s="301"/>
    </row>
    <row r="287" spans="1:7" ht="18.75">
      <c r="A287" s="1217" t="s">
        <v>96</v>
      </c>
      <c r="B287" s="1240"/>
      <c r="C287" s="1240"/>
      <c r="D287" s="1240"/>
      <c r="E287" s="1240"/>
      <c r="F287" s="1240"/>
      <c r="G287" s="1240"/>
    </row>
    <row r="288" ht="13.5" thickBot="1"/>
    <row r="289" spans="1:7" ht="37.5" customHeight="1" hidden="1">
      <c r="A289" s="1061" t="s">
        <v>187</v>
      </c>
      <c r="B289" s="1062"/>
      <c r="C289" s="1062"/>
      <c r="D289" s="1062"/>
      <c r="E289" s="1062"/>
      <c r="F289" s="1063"/>
      <c r="G289" s="163"/>
    </row>
    <row r="290" spans="1:7" ht="15.75" hidden="1">
      <c r="A290" s="1055" t="s">
        <v>100</v>
      </c>
      <c r="B290" s="1056"/>
      <c r="C290" s="1056"/>
      <c r="D290" s="1056"/>
      <c r="E290" s="1056"/>
      <c r="F290" s="1056"/>
      <c r="G290" s="1057"/>
    </row>
    <row r="291" spans="1:7" ht="31.5" customHeight="1" hidden="1">
      <c r="A291" s="124" t="s">
        <v>0</v>
      </c>
      <c r="B291" s="1065" t="s">
        <v>57</v>
      </c>
      <c r="C291" s="1065"/>
      <c r="D291" s="4" t="s">
        <v>5</v>
      </c>
      <c r="E291" s="4" t="s">
        <v>53</v>
      </c>
      <c r="F291" s="4" t="s">
        <v>54</v>
      </c>
      <c r="G291" s="125" t="s">
        <v>51</v>
      </c>
    </row>
    <row r="292" spans="1:7" ht="15.75" hidden="1">
      <c r="A292" s="116">
        <v>1</v>
      </c>
      <c r="B292" s="1066"/>
      <c r="C292" s="1067"/>
      <c r="D292" s="136"/>
      <c r="E292" s="136"/>
      <c r="F292" s="136"/>
      <c r="G292" s="144">
        <f>E292*F292*12</f>
        <v>0</v>
      </c>
    </row>
    <row r="293" spans="1:7" ht="15.75" hidden="1">
      <c r="A293" s="116">
        <v>2</v>
      </c>
      <c r="B293" s="1066"/>
      <c r="C293" s="1067"/>
      <c r="D293" s="136"/>
      <c r="E293" s="136"/>
      <c r="F293" s="263"/>
      <c r="G293" s="262">
        <f>E293*F293*12</f>
        <v>0</v>
      </c>
    </row>
    <row r="294" spans="1:7" ht="15.75" hidden="1">
      <c r="A294" s="116">
        <v>3</v>
      </c>
      <c r="B294" s="1066"/>
      <c r="C294" s="1067"/>
      <c r="D294" s="136"/>
      <c r="E294" s="136"/>
      <c r="F294" s="136"/>
      <c r="G294" s="262">
        <f>E294*F294*12</f>
        <v>0</v>
      </c>
    </row>
    <row r="295" spans="1:7" ht="15.75" hidden="1">
      <c r="A295" s="145" t="s">
        <v>35</v>
      </c>
      <c r="B295" s="1066"/>
      <c r="C295" s="1067"/>
      <c r="D295" s="79"/>
      <c r="E295" s="80"/>
      <c r="F295" s="81"/>
      <c r="G295" s="144">
        <f>E295*F295*12</f>
        <v>0</v>
      </c>
    </row>
    <row r="296" spans="1:7" ht="15.75" hidden="1">
      <c r="A296" s="1109" t="s">
        <v>1</v>
      </c>
      <c r="B296" s="1110"/>
      <c r="C296" s="1110"/>
      <c r="D296" s="1110"/>
      <c r="E296" s="1110"/>
      <c r="F296" s="1218"/>
      <c r="G296" s="289">
        <f>SUM(G292:G295)</f>
        <v>0</v>
      </c>
    </row>
    <row r="297" spans="1:7" ht="31.5" customHeight="1" hidden="1">
      <c r="A297" s="182"/>
      <c r="B297" s="178"/>
      <c r="C297" s="178"/>
      <c r="D297" s="178"/>
      <c r="E297" s="178"/>
      <c r="F297" s="178"/>
      <c r="G297" s="183"/>
    </row>
    <row r="298" spans="1:7" ht="15.75" hidden="1">
      <c r="A298" s="1055" t="s">
        <v>111</v>
      </c>
      <c r="B298" s="1056"/>
      <c r="C298" s="1056"/>
      <c r="D298" s="1056"/>
      <c r="E298" s="1056"/>
      <c r="F298" s="1056"/>
      <c r="G298" s="1057"/>
    </row>
    <row r="299" spans="1:7" ht="31.5" hidden="1">
      <c r="A299" s="124" t="s">
        <v>0</v>
      </c>
      <c r="B299" s="7" t="s">
        <v>57</v>
      </c>
      <c r="C299" s="998" t="s">
        <v>7</v>
      </c>
      <c r="D299" s="1076"/>
      <c r="E299" s="4" t="s">
        <v>73</v>
      </c>
      <c r="F299" s="4" t="s">
        <v>68</v>
      </c>
      <c r="G299" s="125" t="s">
        <v>51</v>
      </c>
    </row>
    <row r="300" spans="1:7" ht="15.75" hidden="1">
      <c r="A300" s="150">
        <v>1</v>
      </c>
      <c r="B300" s="82"/>
      <c r="C300" s="1080"/>
      <c r="D300" s="1081"/>
      <c r="E300" s="89"/>
      <c r="F300" s="84"/>
      <c r="G300" s="152">
        <f>C300*E300*F300</f>
        <v>0</v>
      </c>
    </row>
    <row r="301" spans="1:7" ht="15.75" hidden="1">
      <c r="A301" s="153" t="s">
        <v>35</v>
      </c>
      <c r="B301" s="82"/>
      <c r="C301" s="1073"/>
      <c r="D301" s="1074"/>
      <c r="E301" s="90"/>
      <c r="F301" s="71"/>
      <c r="G301" s="154">
        <f>F301*2</f>
        <v>0</v>
      </c>
    </row>
    <row r="302" spans="1:7" ht="15.75" hidden="1">
      <c r="A302" s="989" t="s">
        <v>1</v>
      </c>
      <c r="B302" s="990"/>
      <c r="C302" s="990"/>
      <c r="D302" s="990"/>
      <c r="E302" s="990"/>
      <c r="F302" s="991"/>
      <c r="G302" s="155">
        <f>SUM(G300:G301)</f>
        <v>0</v>
      </c>
    </row>
    <row r="303" spans="1:7" ht="31.5" customHeight="1" hidden="1">
      <c r="A303" s="182"/>
      <c r="B303" s="178"/>
      <c r="C303" s="178"/>
      <c r="D303" s="178"/>
      <c r="E303" s="178"/>
      <c r="F303" s="178"/>
      <c r="G303" s="183"/>
    </row>
    <row r="304" spans="1:7" ht="15.75" hidden="1">
      <c r="A304" s="1000" t="s">
        <v>99</v>
      </c>
      <c r="B304" s="1001"/>
      <c r="C304" s="1001"/>
      <c r="D304" s="1001"/>
      <c r="E304" s="1001"/>
      <c r="F304" s="1001"/>
      <c r="G304" s="1002"/>
    </row>
    <row r="305" spans="1:7" ht="31.5" hidden="1">
      <c r="A305" s="124" t="s">
        <v>0</v>
      </c>
      <c r="B305" s="48" t="s">
        <v>76</v>
      </c>
      <c r="C305" s="963" t="s">
        <v>2</v>
      </c>
      <c r="D305" s="963"/>
      <c r="E305" s="48" t="s">
        <v>7</v>
      </c>
      <c r="F305" s="48" t="s">
        <v>54</v>
      </c>
      <c r="G305" s="125" t="s">
        <v>51</v>
      </c>
    </row>
    <row r="306" spans="1:7" ht="15.75" hidden="1">
      <c r="A306" s="124">
        <v>1</v>
      </c>
      <c r="B306" s="92" t="s">
        <v>190</v>
      </c>
      <c r="C306" s="1025"/>
      <c r="D306" s="1026"/>
      <c r="E306" s="93"/>
      <c r="F306" s="94"/>
      <c r="G306" s="126">
        <f>E306*F306</f>
        <v>0</v>
      </c>
    </row>
    <row r="307" spans="1:7" ht="15.75" hidden="1">
      <c r="A307" s="135" t="s">
        <v>35</v>
      </c>
      <c r="B307" s="92"/>
      <c r="C307" s="1025"/>
      <c r="D307" s="1026"/>
      <c r="E307" s="92"/>
      <c r="F307" s="94"/>
      <c r="G307" s="128">
        <f>E307*F307</f>
        <v>0</v>
      </c>
    </row>
    <row r="308" spans="1:7" ht="15.75" hidden="1">
      <c r="A308" s="973" t="s">
        <v>1</v>
      </c>
      <c r="B308" s="974"/>
      <c r="C308" s="974"/>
      <c r="D308" s="974"/>
      <c r="E308" s="974"/>
      <c r="F308" s="975"/>
      <c r="G308" s="129">
        <f>SUM(G306:G307)</f>
        <v>0</v>
      </c>
    </row>
    <row r="309" spans="1:7" ht="18.75" customHeight="1" hidden="1">
      <c r="A309" s="182"/>
      <c r="B309" s="178"/>
      <c r="C309" s="178"/>
      <c r="D309" s="178"/>
      <c r="E309" s="178"/>
      <c r="F309" s="178"/>
      <c r="G309" s="183"/>
    </row>
    <row r="310" spans="1:7" ht="15.75" hidden="1">
      <c r="A310" s="1000" t="s">
        <v>94</v>
      </c>
      <c r="B310" s="1001"/>
      <c r="C310" s="1001"/>
      <c r="D310" s="1001"/>
      <c r="E310" s="1001"/>
      <c r="F310" s="1001"/>
      <c r="G310" s="1002"/>
    </row>
    <row r="311" spans="1:7" ht="47.25" hidden="1">
      <c r="A311" s="124" t="s">
        <v>0</v>
      </c>
      <c r="B311" s="1027" t="s">
        <v>57</v>
      </c>
      <c r="C311" s="1028"/>
      <c r="D311" s="4" t="s">
        <v>5</v>
      </c>
      <c r="E311" s="5" t="s">
        <v>53</v>
      </c>
      <c r="F311" s="4" t="s">
        <v>54</v>
      </c>
      <c r="G311" s="125" t="s">
        <v>51</v>
      </c>
    </row>
    <row r="312" spans="1:7" ht="31.5" customHeight="1" hidden="1">
      <c r="A312" s="116" t="s">
        <v>37</v>
      </c>
      <c r="B312" s="1053"/>
      <c r="C312" s="1054"/>
      <c r="D312" s="36"/>
      <c r="E312" s="136"/>
      <c r="F312" s="136"/>
      <c r="G312" s="146">
        <f>E312*F312</f>
        <v>0</v>
      </c>
    </row>
    <row r="313" spans="1:7" ht="32.25" customHeight="1" hidden="1">
      <c r="A313" s="116">
        <v>2</v>
      </c>
      <c r="B313" s="1053"/>
      <c r="C313" s="1054"/>
      <c r="D313" s="36"/>
      <c r="E313" s="136"/>
      <c r="F313" s="136"/>
      <c r="G313" s="146">
        <f>E313*F313</f>
        <v>0</v>
      </c>
    </row>
    <row r="314" spans="1:7" ht="17.25" customHeight="1" hidden="1">
      <c r="A314" s="116">
        <v>3</v>
      </c>
      <c r="B314" s="1053"/>
      <c r="C314" s="1054"/>
      <c r="D314" s="36"/>
      <c r="E314" s="136"/>
      <c r="F314" s="136"/>
      <c r="G314" s="146">
        <f>E314*F314</f>
        <v>0</v>
      </c>
    </row>
    <row r="315" spans="1:7" ht="15.75" hidden="1">
      <c r="A315" s="145" t="s">
        <v>35</v>
      </c>
      <c r="B315" s="1066"/>
      <c r="C315" s="1075"/>
      <c r="D315" s="79"/>
      <c r="E315" s="97"/>
      <c r="F315" s="81"/>
      <c r="G315" s="146">
        <f>E315*F315</f>
        <v>0</v>
      </c>
    </row>
    <row r="316" spans="1:7" ht="15.75" hidden="1">
      <c r="A316" s="977" t="s">
        <v>1</v>
      </c>
      <c r="B316" s="977"/>
      <c r="C316" s="977"/>
      <c r="D316" s="136"/>
      <c r="E316" s="136"/>
      <c r="F316" s="139"/>
      <c r="G316" s="142">
        <f>SUM(G312:G315)</f>
        <v>0</v>
      </c>
    </row>
    <row r="317" spans="1:8" ht="15.75" hidden="1">
      <c r="A317" s="179"/>
      <c r="B317" s="179"/>
      <c r="C317" s="179"/>
      <c r="D317" s="180"/>
      <c r="E317" s="180"/>
      <c r="F317" s="283"/>
      <c r="G317" s="290"/>
      <c r="H317" s="112"/>
    </row>
    <row r="318" spans="1:8" ht="15.75" customHeight="1" hidden="1">
      <c r="A318" s="178"/>
      <c r="B318" s="1222"/>
      <c r="C318" s="1222"/>
      <c r="D318" s="1222"/>
      <c r="E318" s="1222"/>
      <c r="F318" s="178"/>
      <c r="G318" s="49"/>
      <c r="H318" s="112"/>
    </row>
    <row r="319" spans="1:7" ht="15.75" hidden="1">
      <c r="A319" s="1058" t="s">
        <v>116</v>
      </c>
      <c r="B319" s="1001"/>
      <c r="C319" s="1001"/>
      <c r="D319" s="1001"/>
      <c r="E319" s="1001"/>
      <c r="F319" s="1001"/>
      <c r="G319" s="1002"/>
    </row>
    <row r="320" spans="1:7" ht="47.25" hidden="1">
      <c r="A320" s="124" t="s">
        <v>0</v>
      </c>
      <c r="B320" s="1027" t="s">
        <v>57</v>
      </c>
      <c r="C320" s="1028"/>
      <c r="D320" s="4" t="s">
        <v>5</v>
      </c>
      <c r="E320" s="5" t="s">
        <v>53</v>
      </c>
      <c r="F320" s="4" t="s">
        <v>54</v>
      </c>
      <c r="G320" s="125" t="s">
        <v>51</v>
      </c>
    </row>
    <row r="321" spans="1:7" ht="32.25" customHeight="1" hidden="1">
      <c r="A321" s="116" t="s">
        <v>37</v>
      </c>
      <c r="B321" s="1053" t="s">
        <v>191</v>
      </c>
      <c r="C321" s="1054"/>
      <c r="D321" s="136"/>
      <c r="E321" s="136"/>
      <c r="F321" s="136"/>
      <c r="G321" s="146">
        <f>E321*F321*12</f>
        <v>0</v>
      </c>
    </row>
    <row r="322" spans="1:7" ht="15.75" hidden="1">
      <c r="A322" s="145" t="s">
        <v>35</v>
      </c>
      <c r="B322" s="1066"/>
      <c r="C322" s="1075"/>
      <c r="D322" s="79"/>
      <c r="E322" s="97"/>
      <c r="F322" s="81"/>
      <c r="G322" s="146">
        <f>E322*F322*12</f>
        <v>0</v>
      </c>
    </row>
    <row r="323" spans="1:7" ht="15.75" hidden="1">
      <c r="A323" s="1000" t="s">
        <v>1</v>
      </c>
      <c r="B323" s="1001"/>
      <c r="C323" s="1001"/>
      <c r="D323" s="136"/>
      <c r="E323" s="136"/>
      <c r="F323" s="139"/>
      <c r="G323" s="142">
        <f>SUM(G321:G322)</f>
        <v>0</v>
      </c>
    </row>
    <row r="324" spans="1:7" ht="31.5" customHeight="1" hidden="1">
      <c r="A324" s="182"/>
      <c r="B324" s="178"/>
      <c r="C324" s="178"/>
      <c r="D324" s="178"/>
      <c r="E324" s="178"/>
      <c r="F324" s="178"/>
      <c r="G324" s="183"/>
    </row>
    <row r="325" spans="1:7" ht="15.75" hidden="1">
      <c r="A325" s="1077" t="s">
        <v>269</v>
      </c>
      <c r="B325" s="1078"/>
      <c r="C325" s="1078"/>
      <c r="D325" s="1078"/>
      <c r="E325" s="1078"/>
      <c r="F325" s="1078"/>
      <c r="G325" s="1079"/>
    </row>
    <row r="326" spans="1:7" ht="31.5" hidden="1">
      <c r="A326" s="124" t="s">
        <v>0</v>
      </c>
      <c r="B326" s="1031" t="s">
        <v>80</v>
      </c>
      <c r="C326" s="1032"/>
      <c r="D326" s="1033"/>
      <c r="E326" s="48" t="s">
        <v>7</v>
      </c>
      <c r="F326" s="48" t="s">
        <v>54</v>
      </c>
      <c r="G326" s="125" t="s">
        <v>51</v>
      </c>
    </row>
    <row r="327" spans="1:7" ht="15.75" hidden="1">
      <c r="A327" s="124">
        <v>1</v>
      </c>
      <c r="B327" s="1044"/>
      <c r="C327" s="1045"/>
      <c r="D327" s="1046"/>
      <c r="E327" s="98"/>
      <c r="F327" s="94"/>
      <c r="G327" s="126">
        <f>E327*F327</f>
        <v>0</v>
      </c>
    </row>
    <row r="328" spans="1:7" ht="15.75" hidden="1">
      <c r="A328" s="135" t="s">
        <v>35</v>
      </c>
      <c r="B328" s="1044"/>
      <c r="C328" s="1045"/>
      <c r="D328" s="1046"/>
      <c r="E328" s="98"/>
      <c r="F328" s="94"/>
      <c r="G328" s="128">
        <f>E328*F328</f>
        <v>0</v>
      </c>
    </row>
    <row r="329" spans="1:7" ht="15.75" hidden="1">
      <c r="A329" s="973" t="s">
        <v>1</v>
      </c>
      <c r="B329" s="974"/>
      <c r="C329" s="974"/>
      <c r="D329" s="975"/>
      <c r="E329" s="140"/>
      <c r="F329" s="140"/>
      <c r="G329" s="129">
        <f>SUM(G327:G328)</f>
        <v>0</v>
      </c>
    </row>
    <row r="330" spans="1:7" ht="31.5" customHeight="1" hidden="1">
      <c r="A330" s="182"/>
      <c r="B330" s="178"/>
      <c r="C330" s="178"/>
      <c r="D330" s="178"/>
      <c r="E330" s="178"/>
      <c r="F330" s="178"/>
      <c r="G330" s="183"/>
    </row>
    <row r="331" spans="1:7" ht="15.75" hidden="1">
      <c r="A331" s="1077" t="s">
        <v>108</v>
      </c>
      <c r="B331" s="1078"/>
      <c r="C331" s="1078"/>
      <c r="D331" s="1078"/>
      <c r="E331" s="1078"/>
      <c r="F331" s="1078"/>
      <c r="G331" s="1079"/>
    </row>
    <row r="332" spans="1:7" ht="31.5" hidden="1">
      <c r="A332" s="124" t="s">
        <v>0</v>
      </c>
      <c r="B332" s="1031" t="s">
        <v>2</v>
      </c>
      <c r="C332" s="1032"/>
      <c r="D332" s="1033"/>
      <c r="E332" s="48" t="s">
        <v>7</v>
      </c>
      <c r="F332" s="48" t="s">
        <v>54</v>
      </c>
      <c r="G332" s="125" t="s">
        <v>51</v>
      </c>
    </row>
    <row r="333" spans="1:7" ht="15.75" hidden="1">
      <c r="A333" s="124">
        <v>1</v>
      </c>
      <c r="B333" s="1044"/>
      <c r="C333" s="1045"/>
      <c r="D333" s="1046"/>
      <c r="E333" s="98"/>
      <c r="F333" s="86"/>
      <c r="G333" s="126">
        <f>E333*F333</f>
        <v>0</v>
      </c>
    </row>
    <row r="334" spans="1:7" ht="15.75" hidden="1">
      <c r="A334" s="135" t="s">
        <v>35</v>
      </c>
      <c r="B334" s="1044"/>
      <c r="C334" s="1045"/>
      <c r="D334" s="1046"/>
      <c r="E334" s="98"/>
      <c r="F334" s="86"/>
      <c r="G334" s="128">
        <f>E334*F334</f>
        <v>0</v>
      </c>
    </row>
    <row r="335" spans="1:7" ht="15.75" hidden="1">
      <c r="A335" s="973" t="s">
        <v>1</v>
      </c>
      <c r="B335" s="974"/>
      <c r="C335" s="974"/>
      <c r="D335" s="975"/>
      <c r="E335" s="141"/>
      <c r="F335" s="141"/>
      <c r="G335" s="129">
        <f>SUM(G333:G334)</f>
        <v>0</v>
      </c>
    </row>
    <row r="336" spans="1:7" ht="31.5" customHeight="1" hidden="1">
      <c r="A336" s="182"/>
      <c r="B336" s="178"/>
      <c r="C336" s="178"/>
      <c r="D336" s="178"/>
      <c r="E336" s="178"/>
      <c r="F336" s="178"/>
      <c r="G336" s="183"/>
    </row>
    <row r="337" spans="1:7" ht="15.75" hidden="1">
      <c r="A337" s="973" t="s">
        <v>277</v>
      </c>
      <c r="B337" s="974"/>
      <c r="C337" s="974"/>
      <c r="D337" s="974"/>
      <c r="E337" s="974"/>
      <c r="F337" s="974"/>
      <c r="G337" s="1091"/>
    </row>
    <row r="338" spans="1:7" ht="47.25" hidden="1">
      <c r="A338" s="124" t="s">
        <v>0</v>
      </c>
      <c r="B338" s="1027" t="s">
        <v>2</v>
      </c>
      <c r="C338" s="1028"/>
      <c r="D338" s="4" t="s">
        <v>5</v>
      </c>
      <c r="E338" s="4" t="s">
        <v>53</v>
      </c>
      <c r="F338" s="4" t="s">
        <v>54</v>
      </c>
      <c r="G338" s="125" t="s">
        <v>51</v>
      </c>
    </row>
    <row r="339" spans="1:7" ht="15.75" hidden="1">
      <c r="A339" s="124">
        <v>1</v>
      </c>
      <c r="B339" s="1094"/>
      <c r="C339" s="1095"/>
      <c r="D339" s="99"/>
      <c r="E339" s="100"/>
      <c r="F339" s="94"/>
      <c r="G339" s="158">
        <f>E339*F339</f>
        <v>0</v>
      </c>
    </row>
    <row r="340" spans="1:7" ht="15.75" hidden="1">
      <c r="A340" s="109" t="s">
        <v>35</v>
      </c>
      <c r="B340" s="1047"/>
      <c r="C340" s="1048"/>
      <c r="D340" s="101"/>
      <c r="E340" s="102"/>
      <c r="F340" s="97"/>
      <c r="G340" s="159">
        <f>E340*F340</f>
        <v>0</v>
      </c>
    </row>
    <row r="341" spans="1:7" ht="16.5" hidden="1" thickBot="1">
      <c r="A341" s="1049" t="s">
        <v>52</v>
      </c>
      <c r="B341" s="1050"/>
      <c r="C341" s="1050"/>
      <c r="D341" s="160"/>
      <c r="E341" s="160"/>
      <c r="F341" s="160"/>
      <c r="G341" s="117">
        <f>SUM(G339:G340)</f>
        <v>0</v>
      </c>
    </row>
    <row r="342" spans="1:7" ht="15.75" hidden="1">
      <c r="A342" s="179"/>
      <c r="B342" s="179"/>
      <c r="C342" s="179"/>
      <c r="D342" s="180"/>
      <c r="E342" s="180"/>
      <c r="F342" s="180"/>
      <c r="G342" s="181"/>
    </row>
    <row r="343" ht="13.5" hidden="1" thickBot="1"/>
    <row r="344" spans="1:7" ht="38.25" customHeight="1" hidden="1">
      <c r="A344" s="1061" t="s">
        <v>98</v>
      </c>
      <c r="B344" s="1062"/>
      <c r="C344" s="1062"/>
      <c r="D344" s="1062"/>
      <c r="E344" s="1062"/>
      <c r="F344" s="1063"/>
      <c r="G344" s="163">
        <f>G349</f>
        <v>0</v>
      </c>
    </row>
    <row r="345" spans="1:7" ht="31.5" customHeight="1" hidden="1">
      <c r="A345" s="1055" t="s">
        <v>99</v>
      </c>
      <c r="B345" s="1056"/>
      <c r="C345" s="1056"/>
      <c r="D345" s="1056"/>
      <c r="E345" s="1056"/>
      <c r="F345" s="1056"/>
      <c r="G345" s="1057"/>
    </row>
    <row r="346" spans="1:7" ht="31.5" customHeight="1" hidden="1">
      <c r="A346" s="124" t="s">
        <v>0</v>
      </c>
      <c r="B346" s="48" t="s">
        <v>76</v>
      </c>
      <c r="C346" s="1031" t="s">
        <v>2</v>
      </c>
      <c r="D346" s="1033"/>
      <c r="E346" s="48" t="s">
        <v>7</v>
      </c>
      <c r="F346" s="48" t="s">
        <v>54</v>
      </c>
      <c r="G346" s="125" t="s">
        <v>51</v>
      </c>
    </row>
    <row r="347" spans="1:7" ht="33.75" customHeight="1" hidden="1">
      <c r="A347" s="124">
        <v>1</v>
      </c>
      <c r="B347" s="92"/>
      <c r="C347" s="1025"/>
      <c r="D347" s="1026"/>
      <c r="E347" s="93"/>
      <c r="F347" s="94"/>
      <c r="G347" s="126">
        <f>E347*F347</f>
        <v>0</v>
      </c>
    </row>
    <row r="348" spans="1:7" ht="15.75" hidden="1">
      <c r="A348" s="135" t="s">
        <v>35</v>
      </c>
      <c r="B348" s="92"/>
      <c r="C348" s="1025"/>
      <c r="D348" s="1026"/>
      <c r="E348" s="92"/>
      <c r="F348" s="94"/>
      <c r="G348" s="128">
        <f>E348*F348</f>
        <v>0</v>
      </c>
    </row>
    <row r="349" spans="1:7" ht="16.5" hidden="1" thickBot="1">
      <c r="A349" s="1224" t="s">
        <v>1</v>
      </c>
      <c r="B349" s="1225"/>
      <c r="C349" s="1225"/>
      <c r="D349" s="1225"/>
      <c r="E349" s="1225"/>
      <c r="F349" s="1226"/>
      <c r="G349" s="133">
        <f>SUM(G347:G348)</f>
        <v>0</v>
      </c>
    </row>
    <row r="350" ht="12.75" hidden="1"/>
    <row r="351" ht="13.5" hidden="1" thickBot="1"/>
    <row r="352" spans="1:7" ht="18.75">
      <c r="A352" s="1235" t="s">
        <v>97</v>
      </c>
      <c r="B352" s="1236"/>
      <c r="C352" s="1236"/>
      <c r="D352" s="1236"/>
      <c r="E352" s="1236"/>
      <c r="F352" s="1236"/>
      <c r="G352" s="553">
        <f>G416</f>
        <v>1500</v>
      </c>
    </row>
    <row r="353" spans="1:7" ht="12.75">
      <c r="A353" s="111"/>
      <c r="B353" s="112"/>
      <c r="C353" s="112"/>
      <c r="D353" s="112"/>
      <c r="E353" s="112"/>
      <c r="F353" s="112"/>
      <c r="G353" s="113"/>
    </row>
    <row r="354" spans="1:7" ht="15.75" hidden="1">
      <c r="A354" s="1000" t="s">
        <v>100</v>
      </c>
      <c r="B354" s="1001"/>
      <c r="C354" s="1001"/>
      <c r="D354" s="1001"/>
      <c r="E354" s="1001"/>
      <c r="F354" s="1001"/>
      <c r="G354" s="1002"/>
    </row>
    <row r="355" spans="1:7" ht="47.25" hidden="1">
      <c r="A355" s="124" t="s">
        <v>0</v>
      </c>
      <c r="B355" s="1065" t="s">
        <v>57</v>
      </c>
      <c r="C355" s="1065"/>
      <c r="D355" s="4" t="s">
        <v>5</v>
      </c>
      <c r="E355" s="4" t="s">
        <v>53</v>
      </c>
      <c r="F355" s="4" t="s">
        <v>54</v>
      </c>
      <c r="G355" s="125" t="s">
        <v>51</v>
      </c>
    </row>
    <row r="356" spans="1:7" ht="15.75" hidden="1">
      <c r="A356" s="143" t="s">
        <v>185</v>
      </c>
      <c r="B356" s="1087"/>
      <c r="C356" s="1088"/>
      <c r="D356" s="36"/>
      <c r="E356" s="136"/>
      <c r="F356" s="136"/>
      <c r="G356" s="146">
        <f>E356*F356</f>
        <v>0</v>
      </c>
    </row>
    <row r="357" spans="1:7" ht="18.75" customHeight="1" hidden="1">
      <c r="A357" s="143" t="s">
        <v>186</v>
      </c>
      <c r="B357" s="1082"/>
      <c r="C357" s="1083"/>
      <c r="D357" s="79"/>
      <c r="E357" s="80"/>
      <c r="F357" s="39"/>
      <c r="G357" s="146">
        <f>E357*F357</f>
        <v>0</v>
      </c>
    </row>
    <row r="358" spans="1:7" ht="18.75" customHeight="1" hidden="1">
      <c r="A358" s="143" t="s">
        <v>266</v>
      </c>
      <c r="B358" s="1082"/>
      <c r="C358" s="1083"/>
      <c r="D358" s="79"/>
      <c r="E358" s="80"/>
      <c r="F358" s="39"/>
      <c r="G358" s="146">
        <f>E358*F358</f>
        <v>0</v>
      </c>
    </row>
    <row r="359" spans="1:7" ht="18.75" customHeight="1" hidden="1">
      <c r="A359" s="143" t="s">
        <v>263</v>
      </c>
      <c r="B359" s="1082"/>
      <c r="C359" s="1083"/>
      <c r="D359" s="79"/>
      <c r="E359" s="80"/>
      <c r="F359" s="39"/>
      <c r="G359" s="146">
        <f>E359*F359</f>
        <v>0</v>
      </c>
    </row>
    <row r="360" spans="1:7" ht="15.75" hidden="1">
      <c r="A360" s="145" t="s">
        <v>35</v>
      </c>
      <c r="B360" s="1066"/>
      <c r="C360" s="1075"/>
      <c r="D360" s="79"/>
      <c r="E360" s="80"/>
      <c r="F360" s="81"/>
      <c r="G360" s="146">
        <f>E360*F360</f>
        <v>0</v>
      </c>
    </row>
    <row r="361" spans="1:7" ht="15.75" hidden="1">
      <c r="A361" s="976" t="s">
        <v>52</v>
      </c>
      <c r="B361" s="977"/>
      <c r="C361" s="977"/>
      <c r="D361" s="977"/>
      <c r="E361" s="977"/>
      <c r="F361" s="43"/>
      <c r="G361" s="142">
        <f>SUM(G356:G360)</f>
        <v>0</v>
      </c>
    </row>
    <row r="362" spans="1:7" ht="31.5" customHeight="1" hidden="1">
      <c r="A362" s="111"/>
      <c r="B362" s="112"/>
      <c r="C362" s="112"/>
      <c r="D362" s="112"/>
      <c r="E362" s="112"/>
      <c r="F362" s="112"/>
      <c r="G362" s="113"/>
    </row>
    <row r="363" spans="1:7" ht="15.75" hidden="1">
      <c r="A363" s="976" t="s">
        <v>101</v>
      </c>
      <c r="B363" s="977"/>
      <c r="C363" s="977"/>
      <c r="D363" s="977"/>
      <c r="E363" s="977"/>
      <c r="F363" s="977"/>
      <c r="G363" s="142">
        <f>G369+G375</f>
        <v>0</v>
      </c>
    </row>
    <row r="364" spans="1:7" ht="15.75" hidden="1">
      <c r="A364" s="1000" t="s">
        <v>103</v>
      </c>
      <c r="B364" s="1001"/>
      <c r="C364" s="1001"/>
      <c r="D364" s="1001"/>
      <c r="E364" s="1001"/>
      <c r="F364" s="1001"/>
      <c r="G364" s="1002"/>
    </row>
    <row r="365" spans="1:7" ht="63" hidden="1">
      <c r="A365" s="114" t="s">
        <v>0</v>
      </c>
      <c r="B365" s="7" t="s">
        <v>57</v>
      </c>
      <c r="C365" s="4" t="s">
        <v>62</v>
      </c>
      <c r="D365" s="4" t="s">
        <v>63</v>
      </c>
      <c r="E365" s="4" t="s">
        <v>64</v>
      </c>
      <c r="F365" s="4" t="s">
        <v>72</v>
      </c>
      <c r="G365" s="125" t="s">
        <v>51</v>
      </c>
    </row>
    <row r="366" spans="1:7" ht="15.75" hidden="1">
      <c r="A366" s="1037" t="s">
        <v>37</v>
      </c>
      <c r="B366" s="1051" t="s">
        <v>58</v>
      </c>
      <c r="C366" s="36" t="s">
        <v>60</v>
      </c>
      <c r="D366" s="72"/>
      <c r="E366" s="72"/>
      <c r="F366" s="291"/>
      <c r="G366" s="147">
        <f>D366*E366*F366</f>
        <v>0</v>
      </c>
    </row>
    <row r="367" spans="1:7" ht="15.75" hidden="1">
      <c r="A367" s="1038"/>
      <c r="B367" s="1052"/>
      <c r="C367" s="36" t="s">
        <v>61</v>
      </c>
      <c r="D367" s="72"/>
      <c r="E367" s="72"/>
      <c r="F367" s="291"/>
      <c r="G367" s="148">
        <f>D367*E367*F367</f>
        <v>0</v>
      </c>
    </row>
    <row r="368" spans="1:7" ht="15.75" hidden="1">
      <c r="A368" s="149" t="s">
        <v>38</v>
      </c>
      <c r="B368" s="85" t="s">
        <v>59</v>
      </c>
      <c r="C368" s="78"/>
      <c r="D368" s="72"/>
      <c r="E368" s="72"/>
      <c r="F368" s="84"/>
      <c r="G368" s="148">
        <f>D368*E368*F368</f>
        <v>0</v>
      </c>
    </row>
    <row r="369" spans="1:7" ht="15.75" hidden="1">
      <c r="A369" s="973" t="s">
        <v>1</v>
      </c>
      <c r="B369" s="974"/>
      <c r="C369" s="974"/>
      <c r="D369" s="974"/>
      <c r="E369" s="974"/>
      <c r="F369" s="975"/>
      <c r="G369" s="142">
        <f>SUM(G366:G368)</f>
        <v>0</v>
      </c>
    </row>
    <row r="370" spans="1:7" ht="12.75" hidden="1">
      <c r="A370" s="111"/>
      <c r="B370" s="112"/>
      <c r="C370" s="112"/>
      <c r="D370" s="112"/>
      <c r="E370" s="112"/>
      <c r="F370" s="112"/>
      <c r="G370" s="113"/>
    </row>
    <row r="371" spans="1:7" ht="15.75" hidden="1">
      <c r="A371" s="1000" t="s">
        <v>104</v>
      </c>
      <c r="B371" s="1001"/>
      <c r="C371" s="1001"/>
      <c r="D371" s="1001"/>
      <c r="E371" s="1001"/>
      <c r="F371" s="1001"/>
      <c r="G371" s="1002"/>
    </row>
    <row r="372" spans="1:7" ht="31.5" hidden="1">
      <c r="A372" s="150" t="s">
        <v>0</v>
      </c>
      <c r="B372" s="41" t="s">
        <v>47</v>
      </c>
      <c r="C372" s="1003" t="s">
        <v>48</v>
      </c>
      <c r="D372" s="1004"/>
      <c r="E372" s="1005"/>
      <c r="F372" s="36" t="s">
        <v>4</v>
      </c>
      <c r="G372" s="151" t="s">
        <v>51</v>
      </c>
    </row>
    <row r="373" spans="1:7" ht="15.75" hidden="1">
      <c r="A373" s="150">
        <v>1</v>
      </c>
      <c r="B373" s="82"/>
      <c r="C373" s="1073"/>
      <c r="D373" s="1074"/>
      <c r="E373" s="1220"/>
      <c r="F373" s="83"/>
      <c r="G373" s="152">
        <f>F373*2</f>
        <v>0</v>
      </c>
    </row>
    <row r="374" spans="1:7" ht="15.75" hidden="1">
      <c r="A374" s="153" t="s">
        <v>35</v>
      </c>
      <c r="B374" s="82"/>
      <c r="C374" s="1073"/>
      <c r="D374" s="1074"/>
      <c r="E374" s="1220"/>
      <c r="F374" s="83"/>
      <c r="G374" s="154">
        <f>F374*2</f>
        <v>0</v>
      </c>
    </row>
    <row r="375" spans="1:7" ht="15.75" hidden="1">
      <c r="A375" s="989" t="s">
        <v>1</v>
      </c>
      <c r="B375" s="990"/>
      <c r="C375" s="990"/>
      <c r="D375" s="990"/>
      <c r="E375" s="990"/>
      <c r="F375" s="991"/>
      <c r="G375" s="155">
        <f>SUM(G373:G374)</f>
        <v>0</v>
      </c>
    </row>
    <row r="376" spans="1:7" ht="31.5" customHeight="1" hidden="1">
      <c r="A376" s="111"/>
      <c r="B376" s="112"/>
      <c r="C376" s="112"/>
      <c r="D376" s="112"/>
      <c r="E376" s="112"/>
      <c r="F376" s="112"/>
      <c r="G376" s="113"/>
    </row>
    <row r="377" spans="1:7" ht="15.75" hidden="1">
      <c r="A377" s="1000" t="s">
        <v>105</v>
      </c>
      <c r="B377" s="1001"/>
      <c r="C377" s="1001"/>
      <c r="D377" s="1001"/>
      <c r="E377" s="1001"/>
      <c r="F377" s="1001"/>
      <c r="G377" s="1002"/>
    </row>
    <row r="378" spans="1:7" ht="78.75" hidden="1">
      <c r="A378" s="124" t="s">
        <v>0</v>
      </c>
      <c r="B378" s="7" t="s">
        <v>57</v>
      </c>
      <c r="C378" s="4" t="s">
        <v>6</v>
      </c>
      <c r="D378" s="4" t="s">
        <v>7</v>
      </c>
      <c r="E378" s="998" t="s">
        <v>69</v>
      </c>
      <c r="F378" s="999"/>
      <c r="G378" s="125" t="s">
        <v>51</v>
      </c>
    </row>
    <row r="379" spans="1:7" ht="15.75" hidden="1">
      <c r="A379" s="156">
        <v>1</v>
      </c>
      <c r="B379" s="42" t="s">
        <v>8</v>
      </c>
      <c r="C379" s="4" t="s">
        <v>9</v>
      </c>
      <c r="D379" s="65"/>
      <c r="E379" s="1029"/>
      <c r="F379" s="1030"/>
      <c r="G379" s="262">
        <f>D379*E379</f>
        <v>0</v>
      </c>
    </row>
    <row r="380" spans="1:7" ht="15.75" hidden="1">
      <c r="A380" s="156">
        <v>2</v>
      </c>
      <c r="B380" s="40" t="s">
        <v>10</v>
      </c>
      <c r="C380" s="36" t="s">
        <v>11</v>
      </c>
      <c r="D380" s="87"/>
      <c r="E380" s="1029"/>
      <c r="F380" s="1030"/>
      <c r="G380" s="262">
        <f>D380*E380</f>
        <v>0</v>
      </c>
    </row>
    <row r="381" spans="1:7" ht="15.75" hidden="1">
      <c r="A381" s="109">
        <v>3</v>
      </c>
      <c r="B381" s="40" t="s">
        <v>66</v>
      </c>
      <c r="C381" s="4" t="s">
        <v>65</v>
      </c>
      <c r="D381" s="88"/>
      <c r="E381" s="1029"/>
      <c r="F381" s="1030"/>
      <c r="G381" s="144">
        <f>D381*E381</f>
        <v>0</v>
      </c>
    </row>
    <row r="382" spans="1:7" ht="15.75" hidden="1">
      <c r="A382" s="109">
        <v>4</v>
      </c>
      <c r="B382" s="40" t="s">
        <v>67</v>
      </c>
      <c r="C382" s="4" t="s">
        <v>65</v>
      </c>
      <c r="D382" s="88"/>
      <c r="E382" s="1029"/>
      <c r="F382" s="1030"/>
      <c r="G382" s="144">
        <f>D382*E382</f>
        <v>0</v>
      </c>
    </row>
    <row r="383" spans="1:7" ht="15.75" hidden="1">
      <c r="A383" s="109"/>
      <c r="B383" s="40" t="s">
        <v>285</v>
      </c>
      <c r="C383" s="4" t="s">
        <v>65</v>
      </c>
      <c r="D383" s="88"/>
      <c r="E383" s="1029"/>
      <c r="F383" s="1030"/>
      <c r="G383" s="144">
        <f>(G379+G380)*4.1%</f>
        <v>0</v>
      </c>
    </row>
    <row r="384" spans="1:7" ht="15.75" hidden="1">
      <c r="A384" s="973" t="s">
        <v>1</v>
      </c>
      <c r="B384" s="974"/>
      <c r="C384" s="974"/>
      <c r="D384" s="974"/>
      <c r="E384" s="974"/>
      <c r="F384" s="975"/>
      <c r="G384" s="292">
        <f>SUM(G379:G383)</f>
        <v>0</v>
      </c>
    </row>
    <row r="385" spans="1:7" ht="31.5" customHeight="1" hidden="1">
      <c r="A385" s="111"/>
      <c r="B385" s="112"/>
      <c r="C385" s="112"/>
      <c r="D385" s="112"/>
      <c r="E385" s="112"/>
      <c r="F385" s="112"/>
      <c r="G385" s="113"/>
    </row>
    <row r="386" spans="1:7" ht="33.75" customHeight="1" hidden="1">
      <c r="A386" s="1055" t="s">
        <v>111</v>
      </c>
      <c r="B386" s="1056"/>
      <c r="C386" s="1056"/>
      <c r="D386" s="1056"/>
      <c r="E386" s="1056"/>
      <c r="F386" s="1056"/>
      <c r="G386" s="1057"/>
    </row>
    <row r="387" spans="1:7" ht="31.5" hidden="1">
      <c r="A387" s="124" t="s">
        <v>0</v>
      </c>
      <c r="B387" s="7" t="s">
        <v>57</v>
      </c>
      <c r="C387" s="998" t="s">
        <v>7</v>
      </c>
      <c r="D387" s="1076"/>
      <c r="E387" s="4" t="s">
        <v>73</v>
      </c>
      <c r="F387" s="4" t="s">
        <v>68</v>
      </c>
      <c r="G387" s="125" t="s">
        <v>51</v>
      </c>
    </row>
    <row r="388" spans="1:7" ht="15.75" hidden="1">
      <c r="A388" s="150">
        <v>1</v>
      </c>
      <c r="B388" s="82"/>
      <c r="C388" s="1080"/>
      <c r="D388" s="1081"/>
      <c r="E388" s="89"/>
      <c r="F388" s="84"/>
      <c r="G388" s="152">
        <f>C388*E388*F388</f>
        <v>0</v>
      </c>
    </row>
    <row r="389" spans="1:7" ht="15.75" hidden="1">
      <c r="A389" s="153" t="s">
        <v>35</v>
      </c>
      <c r="B389" s="82"/>
      <c r="C389" s="1073"/>
      <c r="D389" s="1074"/>
      <c r="E389" s="90"/>
      <c r="F389" s="71"/>
      <c r="G389" s="154">
        <f>F389*2</f>
        <v>0</v>
      </c>
    </row>
    <row r="390" spans="1:7" ht="15.75" hidden="1">
      <c r="A390" s="989" t="s">
        <v>1</v>
      </c>
      <c r="B390" s="990"/>
      <c r="C390" s="990"/>
      <c r="D390" s="990"/>
      <c r="E390" s="990"/>
      <c r="F390" s="991"/>
      <c r="G390" s="155">
        <f>SUM(G388:G389)</f>
        <v>0</v>
      </c>
    </row>
    <row r="391" spans="1:7" ht="31.5" customHeight="1" hidden="1">
      <c r="A391" s="111"/>
      <c r="B391" s="112"/>
      <c r="C391" s="112"/>
      <c r="D391" s="112"/>
      <c r="E391" s="112"/>
      <c r="F391" s="112"/>
      <c r="G391" s="113"/>
    </row>
    <row r="392" spans="1:7" ht="15.75" hidden="1">
      <c r="A392" s="976" t="s">
        <v>99</v>
      </c>
      <c r="B392" s="977"/>
      <c r="C392" s="977"/>
      <c r="D392" s="977"/>
      <c r="E392" s="977"/>
      <c r="F392" s="977"/>
      <c r="G392" s="129">
        <f>G398+G404</f>
        <v>0</v>
      </c>
    </row>
    <row r="393" spans="1:7" ht="15.75" hidden="1">
      <c r="A393" s="1000" t="s">
        <v>106</v>
      </c>
      <c r="B393" s="1001"/>
      <c r="C393" s="1001"/>
      <c r="D393" s="1001"/>
      <c r="E393" s="1001"/>
      <c r="F393" s="1001"/>
      <c r="G393" s="1002"/>
    </row>
    <row r="394" spans="1:7" ht="78.75" hidden="1">
      <c r="A394" s="124" t="s">
        <v>0</v>
      </c>
      <c r="B394" s="5" t="s">
        <v>57</v>
      </c>
      <c r="C394" s="4" t="s">
        <v>6</v>
      </c>
      <c r="D394" s="4" t="s">
        <v>71</v>
      </c>
      <c r="E394" s="4" t="s">
        <v>73</v>
      </c>
      <c r="F394" s="4" t="s">
        <v>74</v>
      </c>
      <c r="G394" s="125" t="s">
        <v>51</v>
      </c>
    </row>
    <row r="395" spans="1:7" ht="15.75" hidden="1">
      <c r="A395" s="124">
        <v>1</v>
      </c>
      <c r="B395" s="92" t="s">
        <v>70</v>
      </c>
      <c r="C395" s="4" t="s">
        <v>65</v>
      </c>
      <c r="D395" s="91"/>
      <c r="E395" s="93"/>
      <c r="F395" s="94"/>
      <c r="G395" s="126">
        <f>D395*E395*F395</f>
        <v>0</v>
      </c>
    </row>
    <row r="396" spans="1:7" ht="31.5" hidden="1">
      <c r="A396" s="127">
        <v>2</v>
      </c>
      <c r="B396" s="92" t="s">
        <v>75</v>
      </c>
      <c r="C396" s="91"/>
      <c r="D396" s="91">
        <v>1</v>
      </c>
      <c r="E396" s="93"/>
      <c r="F396" s="94"/>
      <c r="G396" s="128">
        <f>D396*E396*F396</f>
        <v>0</v>
      </c>
    </row>
    <row r="397" spans="1:7" ht="15.75" hidden="1">
      <c r="A397" s="135" t="s">
        <v>35</v>
      </c>
      <c r="B397" s="92"/>
      <c r="C397" s="91"/>
      <c r="D397" s="91"/>
      <c r="E397" s="92"/>
      <c r="F397" s="94"/>
      <c r="G397" s="128">
        <f>D397*E397*F397</f>
        <v>0</v>
      </c>
    </row>
    <row r="398" spans="1:7" ht="15.75" hidden="1">
      <c r="A398" s="973" t="s">
        <v>1</v>
      </c>
      <c r="B398" s="974"/>
      <c r="C398" s="974"/>
      <c r="D398" s="974"/>
      <c r="E398" s="974"/>
      <c r="F398" s="975"/>
      <c r="G398" s="129">
        <f>SUM(G395:G397)</f>
        <v>0</v>
      </c>
    </row>
    <row r="399" spans="1:7" ht="12.75" hidden="1">
      <c r="A399" s="111"/>
      <c r="B399" s="112"/>
      <c r="C399" s="112"/>
      <c r="D399" s="112"/>
      <c r="E399" s="112"/>
      <c r="F399" s="112"/>
      <c r="G399" s="113"/>
    </row>
    <row r="400" spans="1:7" ht="15.75" hidden="1">
      <c r="A400" s="1000" t="s">
        <v>107</v>
      </c>
      <c r="B400" s="1001"/>
      <c r="C400" s="1001"/>
      <c r="D400" s="1001"/>
      <c r="E400" s="1001"/>
      <c r="F400" s="1001"/>
      <c r="G400" s="1002"/>
    </row>
    <row r="401" spans="1:7" ht="31.5" hidden="1">
      <c r="A401" s="124" t="s">
        <v>0</v>
      </c>
      <c r="B401" s="48" t="s">
        <v>76</v>
      </c>
      <c r="C401" s="963" t="s">
        <v>2</v>
      </c>
      <c r="D401" s="963"/>
      <c r="E401" s="48" t="s">
        <v>7</v>
      </c>
      <c r="F401" s="48" t="s">
        <v>54</v>
      </c>
      <c r="G401" s="125" t="s">
        <v>51</v>
      </c>
    </row>
    <row r="402" spans="1:7" ht="31.5" customHeight="1" hidden="1">
      <c r="A402" s="124">
        <v>1</v>
      </c>
      <c r="B402" s="92" t="s">
        <v>264</v>
      </c>
      <c r="C402" s="1025"/>
      <c r="D402" s="1026"/>
      <c r="E402" s="93"/>
      <c r="F402" s="94"/>
      <c r="G402" s="126">
        <f>E402*F402</f>
        <v>0</v>
      </c>
    </row>
    <row r="403" spans="1:7" ht="15.75" hidden="1">
      <c r="A403" s="135" t="s">
        <v>35</v>
      </c>
      <c r="B403" s="92"/>
      <c r="C403" s="1025"/>
      <c r="D403" s="1026"/>
      <c r="E403" s="92"/>
      <c r="F403" s="94"/>
      <c r="G403" s="128">
        <f>E403*F403</f>
        <v>0</v>
      </c>
    </row>
    <row r="404" spans="1:7" ht="15.75" hidden="1">
      <c r="A404" s="973" t="s">
        <v>1</v>
      </c>
      <c r="B404" s="974"/>
      <c r="C404" s="974"/>
      <c r="D404" s="974"/>
      <c r="E404" s="974"/>
      <c r="F404" s="975"/>
      <c r="G404" s="129">
        <f>SUM(G402:G403)</f>
        <v>0</v>
      </c>
    </row>
    <row r="405" spans="1:7" ht="31.5" customHeight="1" hidden="1">
      <c r="A405" s="111"/>
      <c r="B405" s="112"/>
      <c r="C405" s="112"/>
      <c r="D405" s="112"/>
      <c r="E405" s="112"/>
      <c r="F405" s="112"/>
      <c r="G405" s="113"/>
    </row>
    <row r="406" spans="1:7" ht="15.75">
      <c r="A406" s="1000" t="s">
        <v>94</v>
      </c>
      <c r="B406" s="1001"/>
      <c r="C406" s="1001"/>
      <c r="D406" s="1001"/>
      <c r="E406" s="1001"/>
      <c r="F406" s="1001"/>
      <c r="G406" s="1002"/>
    </row>
    <row r="407" spans="1:7" ht="47.25">
      <c r="A407" s="124" t="s">
        <v>0</v>
      </c>
      <c r="B407" s="1027" t="s">
        <v>57</v>
      </c>
      <c r="C407" s="1028"/>
      <c r="D407" s="4" t="s">
        <v>5</v>
      </c>
      <c r="E407" s="5" t="s">
        <v>53</v>
      </c>
      <c r="F407" s="4" t="s">
        <v>54</v>
      </c>
      <c r="G407" s="125" t="s">
        <v>51</v>
      </c>
    </row>
    <row r="408" spans="1:7" ht="31.5" customHeight="1">
      <c r="A408" s="116" t="s">
        <v>37</v>
      </c>
      <c r="B408" s="1053" t="s">
        <v>628</v>
      </c>
      <c r="C408" s="1054"/>
      <c r="D408" s="136" t="s">
        <v>261</v>
      </c>
      <c r="E408" s="136">
        <v>1</v>
      </c>
      <c r="F408" s="136">
        <v>1500</v>
      </c>
      <c r="G408" s="685">
        <f>E408*F408</f>
        <v>1500</v>
      </c>
    </row>
    <row r="409" spans="1:7" ht="15.75" hidden="1">
      <c r="A409" s="143" t="s">
        <v>36</v>
      </c>
      <c r="B409" s="1082"/>
      <c r="C409" s="1083"/>
      <c r="D409" s="79"/>
      <c r="E409" s="97"/>
      <c r="F409" s="81"/>
      <c r="G409" s="686">
        <f>E409*F409*12</f>
        <v>0</v>
      </c>
    </row>
    <row r="410" spans="1:7" ht="16.5" customHeight="1" hidden="1">
      <c r="A410" s="145" t="s">
        <v>35</v>
      </c>
      <c r="B410" s="1082"/>
      <c r="C410" s="1083"/>
      <c r="D410" s="79"/>
      <c r="E410" s="97"/>
      <c r="F410" s="81"/>
      <c r="G410" s="686">
        <f>E410*F410*12</f>
        <v>0</v>
      </c>
    </row>
    <row r="411" spans="1:7" ht="15.75" hidden="1">
      <c r="A411" s="143" t="s">
        <v>38</v>
      </c>
      <c r="B411" s="1066" t="s">
        <v>121</v>
      </c>
      <c r="C411" s="1075"/>
      <c r="D411" s="78"/>
      <c r="E411" s="78"/>
      <c r="F411" s="136"/>
      <c r="G411" s="685"/>
    </row>
    <row r="412" spans="1:7" ht="20.25" customHeight="1" hidden="1">
      <c r="A412" s="143" t="s">
        <v>39</v>
      </c>
      <c r="B412" s="1082"/>
      <c r="C412" s="1083"/>
      <c r="D412" s="79"/>
      <c r="E412" s="97"/>
      <c r="F412" s="39"/>
      <c r="G412" s="692">
        <f>E412*F412</f>
        <v>0</v>
      </c>
    </row>
    <row r="413" spans="1:7" ht="19.5" customHeight="1" hidden="1">
      <c r="A413" s="143" t="s">
        <v>278</v>
      </c>
      <c r="B413" s="1066"/>
      <c r="C413" s="1075"/>
      <c r="D413" s="79"/>
      <c r="E413" s="97"/>
      <c r="F413" s="39"/>
      <c r="G413" s="692">
        <f>E413*F413</f>
        <v>0</v>
      </c>
    </row>
    <row r="414" spans="1:7" ht="18.75" customHeight="1" hidden="1">
      <c r="A414" s="143" t="s">
        <v>279</v>
      </c>
      <c r="B414" s="1066"/>
      <c r="C414" s="1067"/>
      <c r="D414" s="79"/>
      <c r="E414" s="97"/>
      <c r="F414" s="39"/>
      <c r="G414" s="692">
        <f>E414*F414</f>
        <v>0</v>
      </c>
    </row>
    <row r="415" spans="1:7" ht="15.75" hidden="1">
      <c r="A415" s="145" t="s">
        <v>35</v>
      </c>
      <c r="B415" s="1066"/>
      <c r="C415" s="1075"/>
      <c r="D415" s="79"/>
      <c r="E415" s="97"/>
      <c r="F415" s="81"/>
      <c r="G415" s="686">
        <f>E415*F415</f>
        <v>0</v>
      </c>
    </row>
    <row r="416" spans="1:7" ht="15.75">
      <c r="A416" s="977" t="s">
        <v>1</v>
      </c>
      <c r="B416" s="977"/>
      <c r="C416" s="977"/>
      <c r="D416" s="136"/>
      <c r="E416" s="136"/>
      <c r="F416" s="139"/>
      <c r="G416" s="687">
        <f>G408</f>
        <v>1500</v>
      </c>
    </row>
    <row r="417" spans="1:8" ht="15.75">
      <c r="A417" s="179"/>
      <c r="B417" s="179"/>
      <c r="C417" s="179"/>
      <c r="D417" s="180"/>
      <c r="E417" s="180"/>
      <c r="F417" s="283"/>
      <c r="G417" s="293"/>
      <c r="H417" s="112"/>
    </row>
    <row r="418" spans="1:7" ht="15.75" hidden="1">
      <c r="A418" s="179"/>
      <c r="B418" s="581" t="s">
        <v>619</v>
      </c>
      <c r="C418" s="582">
        <v>0</v>
      </c>
      <c r="D418" s="180"/>
      <c r="E418" s="180"/>
      <c r="F418" s="180"/>
      <c r="G418" s="181"/>
    </row>
    <row r="419" spans="1:8" ht="12.75" hidden="1">
      <c r="A419" s="112"/>
      <c r="B419" s="581" t="s">
        <v>252</v>
      </c>
      <c r="C419" s="582">
        <f>C418-G416</f>
        <v>-1500</v>
      </c>
      <c r="D419" s="112"/>
      <c r="E419" s="112"/>
      <c r="F419" s="112"/>
      <c r="G419" s="112"/>
      <c r="H419" s="112"/>
    </row>
    <row r="420" spans="1:8" ht="12.75">
      <c r="A420" s="112"/>
      <c r="B420" s="583"/>
      <c r="C420" s="584"/>
      <c r="D420" s="112"/>
      <c r="E420" s="112"/>
      <c r="F420" s="112"/>
      <c r="G420" s="112"/>
      <c r="H420" s="112"/>
    </row>
    <row r="421" spans="1:8" ht="15.75">
      <c r="A421" s="179"/>
      <c r="B421" s="179"/>
      <c r="C421" s="179"/>
      <c r="D421" s="180"/>
      <c r="E421" s="180"/>
      <c r="F421" s="283"/>
      <c r="G421" s="290"/>
      <c r="H421" s="112"/>
    </row>
    <row r="422" spans="1:8" ht="31.5" customHeight="1" hidden="1">
      <c r="A422" s="309"/>
      <c r="B422" s="1222"/>
      <c r="C422" s="1222"/>
      <c r="D422" s="1222"/>
      <c r="E422" s="1222"/>
      <c r="F422" s="178"/>
      <c r="G422" s="49"/>
      <c r="H422" s="112"/>
    </row>
    <row r="423" spans="1:7" ht="15.75" hidden="1">
      <c r="A423" s="1000" t="s">
        <v>113</v>
      </c>
      <c r="B423" s="1001"/>
      <c r="C423" s="1001"/>
      <c r="D423" s="1001"/>
      <c r="E423" s="1001"/>
      <c r="F423" s="1001"/>
      <c r="G423" s="1002"/>
    </row>
    <row r="424" spans="1:7" ht="47.25" hidden="1">
      <c r="A424" s="124" t="s">
        <v>0</v>
      </c>
      <c r="B424" s="1027" t="s">
        <v>57</v>
      </c>
      <c r="C424" s="1028"/>
      <c r="D424" s="4" t="s">
        <v>5</v>
      </c>
      <c r="E424" s="5" t="s">
        <v>53</v>
      </c>
      <c r="F424" s="4" t="s">
        <v>54</v>
      </c>
      <c r="G424" s="125" t="s">
        <v>51</v>
      </c>
    </row>
    <row r="425" spans="1:7" ht="15.75" hidden="1">
      <c r="A425" s="116" t="s">
        <v>37</v>
      </c>
      <c r="B425" s="1087" t="s">
        <v>112</v>
      </c>
      <c r="C425" s="1090"/>
      <c r="D425" s="136"/>
      <c r="E425" s="136"/>
      <c r="F425" s="136"/>
      <c r="G425" s="146">
        <f>E425*F425</f>
        <v>0</v>
      </c>
    </row>
    <row r="426" spans="1:7" ht="15.75" hidden="1">
      <c r="A426" s="145" t="s">
        <v>35</v>
      </c>
      <c r="B426" s="1066"/>
      <c r="C426" s="1075"/>
      <c r="D426" s="79"/>
      <c r="E426" s="97"/>
      <c r="F426" s="81"/>
      <c r="G426" s="146">
        <f>E426*F426</f>
        <v>0</v>
      </c>
    </row>
    <row r="427" spans="1:7" ht="15.75" hidden="1">
      <c r="A427" s="1000" t="s">
        <v>1</v>
      </c>
      <c r="B427" s="1001"/>
      <c r="C427" s="1001"/>
      <c r="D427" s="136"/>
      <c r="E427" s="136"/>
      <c r="F427" s="139"/>
      <c r="G427" s="142">
        <f>SUM(G425:G426)</f>
        <v>0</v>
      </c>
    </row>
    <row r="428" spans="1:7" ht="31.5" customHeight="1" hidden="1">
      <c r="A428" s="111"/>
      <c r="B428" s="112"/>
      <c r="C428" s="112"/>
      <c r="D428" s="112"/>
      <c r="E428" s="112"/>
      <c r="F428" s="112"/>
      <c r="G428" s="113"/>
    </row>
    <row r="429" spans="1:7" ht="15.75" hidden="1">
      <c r="A429" s="1000" t="s">
        <v>116</v>
      </c>
      <c r="B429" s="1001"/>
      <c r="C429" s="1001"/>
      <c r="D429" s="1001"/>
      <c r="E429" s="1001"/>
      <c r="F429" s="1001"/>
      <c r="G429" s="1002"/>
    </row>
    <row r="430" spans="1:7" ht="47.25" hidden="1">
      <c r="A430" s="124" t="s">
        <v>0</v>
      </c>
      <c r="B430" s="1027" t="s">
        <v>57</v>
      </c>
      <c r="C430" s="1028"/>
      <c r="D430" s="4" t="s">
        <v>5</v>
      </c>
      <c r="E430" s="5" t="s">
        <v>53</v>
      </c>
      <c r="F430" s="4" t="s">
        <v>54</v>
      </c>
      <c r="G430" s="125" t="s">
        <v>51</v>
      </c>
    </row>
    <row r="431" spans="1:7" ht="15.75" hidden="1">
      <c r="A431" s="116" t="s">
        <v>37</v>
      </c>
      <c r="B431" s="1087" t="s">
        <v>117</v>
      </c>
      <c r="C431" s="1090"/>
      <c r="D431" s="136"/>
      <c r="E431" s="136"/>
      <c r="F431" s="136"/>
      <c r="G431" s="157"/>
    </row>
    <row r="432" spans="1:7" ht="15.75" hidden="1">
      <c r="A432" s="143" t="s">
        <v>36</v>
      </c>
      <c r="B432" s="1066"/>
      <c r="C432" s="1075"/>
      <c r="D432" s="79"/>
      <c r="E432" s="97"/>
      <c r="F432" s="39"/>
      <c r="G432" s="144">
        <f>E432*F432*12</f>
        <v>0</v>
      </c>
    </row>
    <row r="433" spans="1:7" ht="15.75" hidden="1">
      <c r="A433" s="145" t="s">
        <v>35</v>
      </c>
      <c r="B433" s="1066"/>
      <c r="C433" s="1075"/>
      <c r="D433" s="79"/>
      <c r="E433" s="97"/>
      <c r="F433" s="81"/>
      <c r="G433" s="146">
        <f>E433*F433*12</f>
        <v>0</v>
      </c>
    </row>
    <row r="434" spans="1:7" ht="15.75" hidden="1">
      <c r="A434" s="143" t="s">
        <v>38</v>
      </c>
      <c r="B434" s="1066" t="s">
        <v>118</v>
      </c>
      <c r="C434" s="1075"/>
      <c r="D434" s="78"/>
      <c r="E434" s="78"/>
      <c r="F434" s="136"/>
      <c r="G434" s="157"/>
    </row>
    <row r="435" spans="1:7" ht="15.75" hidden="1">
      <c r="A435" s="143" t="s">
        <v>39</v>
      </c>
      <c r="B435" s="1066"/>
      <c r="C435" s="1075"/>
      <c r="D435" s="79"/>
      <c r="E435" s="97"/>
      <c r="F435" s="39"/>
      <c r="G435" s="144">
        <f>E435*F435</f>
        <v>0</v>
      </c>
    </row>
    <row r="436" spans="1:7" ht="15.75" hidden="1">
      <c r="A436" s="145" t="s">
        <v>35</v>
      </c>
      <c r="B436" s="1066"/>
      <c r="C436" s="1075"/>
      <c r="D436" s="79"/>
      <c r="E436" s="97"/>
      <c r="F436" s="81"/>
      <c r="G436" s="146">
        <f>E436*F436</f>
        <v>0</v>
      </c>
    </row>
    <row r="437" spans="1:7" ht="15.75" hidden="1">
      <c r="A437" s="143" t="s">
        <v>40</v>
      </c>
      <c r="B437" s="1066" t="s">
        <v>119</v>
      </c>
      <c r="C437" s="1075"/>
      <c r="D437" s="78"/>
      <c r="E437" s="78"/>
      <c r="F437" s="136"/>
      <c r="G437" s="157"/>
    </row>
    <row r="438" spans="1:7" ht="15.75" hidden="1">
      <c r="A438" s="143" t="s">
        <v>41</v>
      </c>
      <c r="B438" s="1066"/>
      <c r="C438" s="1075"/>
      <c r="D438" s="79"/>
      <c r="E438" s="97"/>
      <c r="F438" s="39"/>
      <c r="G438" s="144">
        <f>E438*F438</f>
        <v>0</v>
      </c>
    </row>
    <row r="439" spans="1:7" ht="15.75" hidden="1">
      <c r="A439" s="145" t="s">
        <v>35</v>
      </c>
      <c r="B439" s="1066"/>
      <c r="C439" s="1075"/>
      <c r="D439" s="79"/>
      <c r="E439" s="97"/>
      <c r="F439" s="81"/>
      <c r="G439" s="146">
        <f>E439*F439</f>
        <v>0</v>
      </c>
    </row>
    <row r="440" spans="1:7" ht="15.75" hidden="1">
      <c r="A440" s="143" t="s">
        <v>114</v>
      </c>
      <c r="B440" s="1066" t="s">
        <v>120</v>
      </c>
      <c r="C440" s="1075"/>
      <c r="D440" s="78"/>
      <c r="E440" s="78"/>
      <c r="F440" s="136"/>
      <c r="G440" s="157"/>
    </row>
    <row r="441" spans="1:7" ht="15.75" hidden="1">
      <c r="A441" s="143" t="s">
        <v>115</v>
      </c>
      <c r="B441" s="1066"/>
      <c r="C441" s="1075"/>
      <c r="D441" s="79"/>
      <c r="E441" s="97"/>
      <c r="F441" s="39"/>
      <c r="G441" s="144">
        <f>E441*F441</f>
        <v>0</v>
      </c>
    </row>
    <row r="442" spans="1:7" ht="15.75" hidden="1">
      <c r="A442" s="145" t="s">
        <v>35</v>
      </c>
      <c r="B442" s="1066"/>
      <c r="C442" s="1075"/>
      <c r="D442" s="79"/>
      <c r="E442" s="97"/>
      <c r="F442" s="81"/>
      <c r="G442" s="146">
        <f>E442*F442</f>
        <v>0</v>
      </c>
    </row>
    <row r="443" spans="1:7" ht="15.75" hidden="1">
      <c r="A443" s="1000" t="s">
        <v>1</v>
      </c>
      <c r="B443" s="1001"/>
      <c r="C443" s="1001"/>
      <c r="D443" s="136"/>
      <c r="E443" s="136"/>
      <c r="F443" s="139"/>
      <c r="G443" s="142">
        <f>SUM(G431:G442)</f>
        <v>0</v>
      </c>
    </row>
    <row r="444" spans="1:7" ht="31.5" customHeight="1" hidden="1">
      <c r="A444" s="111"/>
      <c r="B444" s="112"/>
      <c r="C444" s="112"/>
      <c r="D444" s="112"/>
      <c r="E444" s="112"/>
      <c r="F444" s="112"/>
      <c r="G444" s="113"/>
    </row>
    <row r="445" spans="1:7" ht="15.75" hidden="1">
      <c r="A445" s="1077" t="s">
        <v>269</v>
      </c>
      <c r="B445" s="1078"/>
      <c r="C445" s="1078"/>
      <c r="D445" s="1078"/>
      <c r="E445" s="1078"/>
      <c r="F445" s="1078"/>
      <c r="G445" s="1079"/>
    </row>
    <row r="446" spans="1:7" ht="31.5" hidden="1">
      <c r="A446" s="124" t="s">
        <v>0</v>
      </c>
      <c r="B446" s="1031" t="s">
        <v>80</v>
      </c>
      <c r="C446" s="1032"/>
      <c r="D446" s="1033"/>
      <c r="E446" s="48" t="s">
        <v>7</v>
      </c>
      <c r="F446" s="48" t="s">
        <v>54</v>
      </c>
      <c r="G446" s="125" t="s">
        <v>51</v>
      </c>
    </row>
    <row r="447" spans="1:7" ht="15.75" hidden="1">
      <c r="A447" s="124">
        <v>1</v>
      </c>
      <c r="B447" s="1044"/>
      <c r="C447" s="1045"/>
      <c r="D447" s="1046"/>
      <c r="E447" s="202"/>
      <c r="F447" s="269"/>
      <c r="G447" s="126">
        <f>E447*F447</f>
        <v>0</v>
      </c>
    </row>
    <row r="448" spans="1:7" ht="18.75" customHeight="1" hidden="1">
      <c r="A448" s="124">
        <v>2</v>
      </c>
      <c r="B448" s="1044"/>
      <c r="C448" s="1045"/>
      <c r="D448" s="1046"/>
      <c r="E448" s="256"/>
      <c r="F448" s="271"/>
      <c r="G448" s="126">
        <f>E448*F448</f>
        <v>0</v>
      </c>
    </row>
    <row r="449" spans="1:7" ht="15.75" hidden="1">
      <c r="A449" s="135" t="s">
        <v>35</v>
      </c>
      <c r="B449" s="1044"/>
      <c r="C449" s="1045"/>
      <c r="D449" s="1046"/>
      <c r="E449" s="98"/>
      <c r="F449" s="94"/>
      <c r="G449" s="128">
        <f>E449*F449</f>
        <v>0</v>
      </c>
    </row>
    <row r="450" spans="1:7" ht="15.75" hidden="1">
      <c r="A450" s="973" t="s">
        <v>1</v>
      </c>
      <c r="B450" s="974"/>
      <c r="C450" s="974"/>
      <c r="D450" s="975"/>
      <c r="E450" s="140"/>
      <c r="F450" s="140"/>
      <c r="G450" s="129">
        <f>SUM(G447:G449)</f>
        <v>0</v>
      </c>
    </row>
    <row r="451" spans="1:7" ht="31.5" customHeight="1" hidden="1">
      <c r="A451" s="111"/>
      <c r="B451" s="112"/>
      <c r="C451" s="112"/>
      <c r="D451" s="112"/>
      <c r="E451" s="112"/>
      <c r="F451" s="112"/>
      <c r="G451" s="113"/>
    </row>
    <row r="452" spans="1:7" ht="15.75" hidden="1">
      <c r="A452" s="1077" t="s">
        <v>108</v>
      </c>
      <c r="B452" s="1078"/>
      <c r="C452" s="1078"/>
      <c r="D452" s="1078"/>
      <c r="E452" s="1078"/>
      <c r="F452" s="1078"/>
      <c r="G452" s="1079"/>
    </row>
    <row r="453" spans="1:7" ht="31.5" hidden="1">
      <c r="A453" s="124" t="s">
        <v>0</v>
      </c>
      <c r="B453" s="1031" t="s">
        <v>2</v>
      </c>
      <c r="C453" s="1032"/>
      <c r="D453" s="1033"/>
      <c r="E453" s="48" t="s">
        <v>7</v>
      </c>
      <c r="F453" s="48" t="s">
        <v>54</v>
      </c>
      <c r="G453" s="125" t="s">
        <v>51</v>
      </c>
    </row>
    <row r="454" spans="1:7" ht="15.75" hidden="1">
      <c r="A454" s="124">
        <v>1</v>
      </c>
      <c r="B454" s="1103"/>
      <c r="C454" s="1230"/>
      <c r="D454" s="1231"/>
      <c r="E454" s="307"/>
      <c r="F454" s="268"/>
      <c r="G454" s="126">
        <f>E454*F454</f>
        <v>0</v>
      </c>
    </row>
    <row r="455" spans="1:7" ht="15.75" hidden="1">
      <c r="A455" s="135">
        <v>2</v>
      </c>
      <c r="B455" s="1232"/>
      <c r="C455" s="1233"/>
      <c r="D455" s="1234"/>
      <c r="E455" s="307"/>
      <c r="F455" s="267"/>
      <c r="G455" s="128">
        <f>E455*F455</f>
        <v>0</v>
      </c>
    </row>
    <row r="456" spans="1:7" ht="15.75" hidden="1">
      <c r="A456" s="973" t="s">
        <v>1</v>
      </c>
      <c r="B456" s="974"/>
      <c r="C456" s="974"/>
      <c r="D456" s="975"/>
      <c r="E456" s="141"/>
      <c r="F456" s="141"/>
      <c r="G456" s="129">
        <f>SUM(G454:G455)</f>
        <v>0</v>
      </c>
    </row>
    <row r="457" spans="1:7" ht="31.5" customHeight="1" hidden="1">
      <c r="A457" s="111"/>
      <c r="B457" s="112"/>
      <c r="C457" s="112"/>
      <c r="D457" s="112"/>
      <c r="E457" s="112"/>
      <c r="F457" s="112"/>
      <c r="G457" s="113"/>
    </row>
    <row r="458" spans="1:7" ht="15.75" hidden="1">
      <c r="A458" s="973" t="s">
        <v>277</v>
      </c>
      <c r="B458" s="974"/>
      <c r="C458" s="974"/>
      <c r="D458" s="974"/>
      <c r="E458" s="974"/>
      <c r="F458" s="974"/>
      <c r="G458" s="1091"/>
    </row>
    <row r="459" spans="1:7" ht="47.25" hidden="1">
      <c r="A459" s="124" t="s">
        <v>0</v>
      </c>
      <c r="B459" s="1027" t="s">
        <v>2</v>
      </c>
      <c r="C459" s="1028"/>
      <c r="D459" s="4" t="s">
        <v>5</v>
      </c>
      <c r="E459" s="4" t="s">
        <v>53</v>
      </c>
      <c r="F459" s="4" t="s">
        <v>54</v>
      </c>
      <c r="G459" s="125" t="s">
        <v>51</v>
      </c>
    </row>
    <row r="460" spans="1:7" ht="15.75" hidden="1">
      <c r="A460" s="124">
        <v>1</v>
      </c>
      <c r="B460" s="1103"/>
      <c r="C460" s="1231"/>
      <c r="D460" s="5"/>
      <c r="E460" s="267"/>
      <c r="F460" s="268"/>
      <c r="G460" s="125">
        <f>E460*F460</f>
        <v>0</v>
      </c>
    </row>
    <row r="461" spans="1:7" ht="15.75" hidden="1">
      <c r="A461" s="124">
        <v>2</v>
      </c>
      <c r="B461" s="1103"/>
      <c r="C461" s="1231"/>
      <c r="D461" s="5"/>
      <c r="E461" s="267"/>
      <c r="F461" s="268"/>
      <c r="G461" s="125">
        <f>E461*F461</f>
        <v>0</v>
      </c>
    </row>
    <row r="462" spans="1:7" ht="15.75" hidden="1">
      <c r="A462" s="124">
        <v>3</v>
      </c>
      <c r="B462" s="1103"/>
      <c r="C462" s="1231"/>
      <c r="D462" s="5"/>
      <c r="E462" s="267"/>
      <c r="F462" s="268"/>
      <c r="G462" s="125">
        <f>E462*F462</f>
        <v>0</v>
      </c>
    </row>
    <row r="463" spans="1:7" ht="15.75" hidden="1">
      <c r="A463" s="109" t="s">
        <v>35</v>
      </c>
      <c r="B463" s="1047"/>
      <c r="C463" s="1048"/>
      <c r="D463" s="101"/>
      <c r="E463" s="102"/>
      <c r="F463" s="97"/>
      <c r="G463" s="159">
        <f>E463*F463</f>
        <v>0</v>
      </c>
    </row>
    <row r="464" spans="1:7" ht="16.5" hidden="1" thickBot="1">
      <c r="A464" s="1049" t="s">
        <v>52</v>
      </c>
      <c r="B464" s="1050"/>
      <c r="C464" s="1050"/>
      <c r="D464" s="160"/>
      <c r="E464" s="160"/>
      <c r="F464" s="160"/>
      <c r="G464" s="117">
        <f>SUM(G460:G463)</f>
        <v>0</v>
      </c>
    </row>
    <row r="465" spans="1:8" ht="15.75">
      <c r="A465" s="1089" t="s">
        <v>638</v>
      </c>
      <c r="B465" s="1089"/>
      <c r="C465" s="1089"/>
      <c r="D465" s="1089"/>
      <c r="E465" s="1089"/>
      <c r="F465" s="1089"/>
      <c r="G465" s="565"/>
      <c r="H465" s="112"/>
    </row>
    <row r="466" spans="1:8" ht="15.75">
      <c r="A466" s="137"/>
      <c r="B466" s="137"/>
      <c r="C466" s="137"/>
      <c r="D466" s="137"/>
      <c r="E466" s="137"/>
      <c r="F466" s="137"/>
      <c r="G466" s="565"/>
      <c r="H466" s="112"/>
    </row>
  </sheetData>
  <sheetProtection/>
  <mergeCells count="361">
    <mergeCell ref="A283:F283"/>
    <mergeCell ref="B272:C272"/>
    <mergeCell ref="B273:C273"/>
    <mergeCell ref="B274:C274"/>
    <mergeCell ref="B275:C275"/>
    <mergeCell ref="A276:C276"/>
    <mergeCell ref="A465:F465"/>
    <mergeCell ref="A464:C464"/>
    <mergeCell ref="A458:G458"/>
    <mergeCell ref="B459:C459"/>
    <mergeCell ref="B460:C460"/>
    <mergeCell ref="A266:G266"/>
    <mergeCell ref="B267:C267"/>
    <mergeCell ref="B268:C268"/>
    <mergeCell ref="B269:C269"/>
    <mergeCell ref="B270:C270"/>
    <mergeCell ref="B271:C271"/>
    <mergeCell ref="A258:F258"/>
    <mergeCell ref="A260:G260"/>
    <mergeCell ref="C261:D261"/>
    <mergeCell ref="C262:D262"/>
    <mergeCell ref="C263:D263"/>
    <mergeCell ref="A264:F264"/>
    <mergeCell ref="C247:D247"/>
    <mergeCell ref="C248:D248"/>
    <mergeCell ref="C249:D249"/>
    <mergeCell ref="A250:F250"/>
    <mergeCell ref="A252:F252"/>
    <mergeCell ref="A253:G253"/>
    <mergeCell ref="E240:F240"/>
    <mergeCell ref="E241:F241"/>
    <mergeCell ref="E242:F242"/>
    <mergeCell ref="E243:F243"/>
    <mergeCell ref="A244:F244"/>
    <mergeCell ref="A246:G246"/>
    <mergeCell ref="C233:E233"/>
    <mergeCell ref="C234:E234"/>
    <mergeCell ref="A235:F235"/>
    <mergeCell ref="A237:G237"/>
    <mergeCell ref="E238:F238"/>
    <mergeCell ref="E239:F239"/>
    <mergeCell ref="A224:G224"/>
    <mergeCell ref="A226:A227"/>
    <mergeCell ref="B226:B227"/>
    <mergeCell ref="A229:F229"/>
    <mergeCell ref="A231:G231"/>
    <mergeCell ref="C232:E232"/>
    <mergeCell ref="B217:C217"/>
    <mergeCell ref="B218:C218"/>
    <mergeCell ref="B219:C219"/>
    <mergeCell ref="B220:C220"/>
    <mergeCell ref="A221:E221"/>
    <mergeCell ref="A223:F223"/>
    <mergeCell ref="C208:D208"/>
    <mergeCell ref="A209:F209"/>
    <mergeCell ref="A212:F212"/>
    <mergeCell ref="A214:G214"/>
    <mergeCell ref="B215:C215"/>
    <mergeCell ref="B216:C216"/>
    <mergeCell ref="B200:C200"/>
    <mergeCell ref="A201:C201"/>
    <mergeCell ref="A204:F204"/>
    <mergeCell ref="A205:G205"/>
    <mergeCell ref="C206:D206"/>
    <mergeCell ref="C207:D207"/>
    <mergeCell ref="B193:D193"/>
    <mergeCell ref="B194:D194"/>
    <mergeCell ref="A195:D195"/>
    <mergeCell ref="A197:G197"/>
    <mergeCell ref="B198:C198"/>
    <mergeCell ref="B199:C199"/>
    <mergeCell ref="B186:D186"/>
    <mergeCell ref="B187:D187"/>
    <mergeCell ref="B188:D188"/>
    <mergeCell ref="A189:D189"/>
    <mergeCell ref="A191:G191"/>
    <mergeCell ref="B192:D192"/>
    <mergeCell ref="A179:G179"/>
    <mergeCell ref="B180:C180"/>
    <mergeCell ref="B181:C181"/>
    <mergeCell ref="B182:C182"/>
    <mergeCell ref="A183:C183"/>
    <mergeCell ref="A185:G185"/>
    <mergeCell ref="B172:C172"/>
    <mergeCell ref="B173:C173"/>
    <mergeCell ref="B174:C174"/>
    <mergeCell ref="B175:C175"/>
    <mergeCell ref="A176:C176"/>
    <mergeCell ref="B178:E178"/>
    <mergeCell ref="C165:D165"/>
    <mergeCell ref="C166:D166"/>
    <mergeCell ref="C167:D167"/>
    <mergeCell ref="A168:F168"/>
    <mergeCell ref="A170:G170"/>
    <mergeCell ref="B171:C171"/>
    <mergeCell ref="A158:G158"/>
    <mergeCell ref="C159:D159"/>
    <mergeCell ref="C160:D160"/>
    <mergeCell ref="C161:D161"/>
    <mergeCell ref="A162:F162"/>
    <mergeCell ref="A164:G164"/>
    <mergeCell ref="B151:C151"/>
    <mergeCell ref="B152:C152"/>
    <mergeCell ref="B153:C153"/>
    <mergeCell ref="B154:C154"/>
    <mergeCell ref="B155:C155"/>
    <mergeCell ref="A156:F156"/>
    <mergeCell ref="B461:C461"/>
    <mergeCell ref="B462:C462"/>
    <mergeCell ref="B463:C463"/>
    <mergeCell ref="A450:D450"/>
    <mergeCell ref="A452:G452"/>
    <mergeCell ref="B453:D453"/>
    <mergeCell ref="B454:D454"/>
    <mergeCell ref="B455:D455"/>
    <mergeCell ref="A456:D456"/>
    <mergeCell ref="A443:C443"/>
    <mergeCell ref="A445:G445"/>
    <mergeCell ref="B446:D446"/>
    <mergeCell ref="B447:D447"/>
    <mergeCell ref="B448:D448"/>
    <mergeCell ref="B449:D449"/>
    <mergeCell ref="B437:C437"/>
    <mergeCell ref="B438:C438"/>
    <mergeCell ref="B439:C439"/>
    <mergeCell ref="B440:C440"/>
    <mergeCell ref="B441:C441"/>
    <mergeCell ref="B442:C442"/>
    <mergeCell ref="B431:C431"/>
    <mergeCell ref="B432:C432"/>
    <mergeCell ref="B433:C433"/>
    <mergeCell ref="B434:C434"/>
    <mergeCell ref="B435:C435"/>
    <mergeCell ref="B436:C436"/>
    <mergeCell ref="B424:C424"/>
    <mergeCell ref="B425:C425"/>
    <mergeCell ref="B426:C426"/>
    <mergeCell ref="A427:C427"/>
    <mergeCell ref="A429:G429"/>
    <mergeCell ref="B430:C430"/>
    <mergeCell ref="B413:C413"/>
    <mergeCell ref="B414:C414"/>
    <mergeCell ref="B415:C415"/>
    <mergeCell ref="A416:C416"/>
    <mergeCell ref="B422:E422"/>
    <mergeCell ref="A423:G423"/>
    <mergeCell ref="B407:C407"/>
    <mergeCell ref="B408:C408"/>
    <mergeCell ref="B409:C409"/>
    <mergeCell ref="B410:C410"/>
    <mergeCell ref="B411:C411"/>
    <mergeCell ref="B412:C412"/>
    <mergeCell ref="A400:G400"/>
    <mergeCell ref="C401:D401"/>
    <mergeCell ref="C402:D402"/>
    <mergeCell ref="C403:D403"/>
    <mergeCell ref="A404:F404"/>
    <mergeCell ref="A406:G406"/>
    <mergeCell ref="C388:D388"/>
    <mergeCell ref="C389:D389"/>
    <mergeCell ref="A390:F390"/>
    <mergeCell ref="A392:F392"/>
    <mergeCell ref="A393:G393"/>
    <mergeCell ref="A398:F398"/>
    <mergeCell ref="E381:F381"/>
    <mergeCell ref="E382:F382"/>
    <mergeCell ref="E383:F383"/>
    <mergeCell ref="A384:F384"/>
    <mergeCell ref="A386:G386"/>
    <mergeCell ref="C387:D387"/>
    <mergeCell ref="C374:E374"/>
    <mergeCell ref="A375:F375"/>
    <mergeCell ref="A377:G377"/>
    <mergeCell ref="E378:F378"/>
    <mergeCell ref="E379:F379"/>
    <mergeCell ref="E380:F380"/>
    <mergeCell ref="A366:A367"/>
    <mergeCell ref="B366:B367"/>
    <mergeCell ref="A369:F369"/>
    <mergeCell ref="A371:G371"/>
    <mergeCell ref="C372:E372"/>
    <mergeCell ref="C373:E373"/>
    <mergeCell ref="B358:C358"/>
    <mergeCell ref="B359:C359"/>
    <mergeCell ref="B360:C360"/>
    <mergeCell ref="A361:E361"/>
    <mergeCell ref="A363:F363"/>
    <mergeCell ref="A364:G364"/>
    <mergeCell ref="A349:F349"/>
    <mergeCell ref="A352:F352"/>
    <mergeCell ref="A354:G354"/>
    <mergeCell ref="B355:C355"/>
    <mergeCell ref="B356:C356"/>
    <mergeCell ref="B357:C357"/>
    <mergeCell ref="A341:C341"/>
    <mergeCell ref="A344:F344"/>
    <mergeCell ref="A345:G345"/>
    <mergeCell ref="C346:D346"/>
    <mergeCell ref="C347:D347"/>
    <mergeCell ref="C348:D348"/>
    <mergeCell ref="B334:D334"/>
    <mergeCell ref="A335:D335"/>
    <mergeCell ref="A337:G337"/>
    <mergeCell ref="B338:C338"/>
    <mergeCell ref="B339:C339"/>
    <mergeCell ref="B340:C340"/>
    <mergeCell ref="B327:D327"/>
    <mergeCell ref="B328:D328"/>
    <mergeCell ref="A329:D329"/>
    <mergeCell ref="A331:G331"/>
    <mergeCell ref="B332:D332"/>
    <mergeCell ref="B333:D333"/>
    <mergeCell ref="B320:C320"/>
    <mergeCell ref="B321:C321"/>
    <mergeCell ref="B322:C322"/>
    <mergeCell ref="A323:C323"/>
    <mergeCell ref="A325:G325"/>
    <mergeCell ref="B326:D326"/>
    <mergeCell ref="B313:C313"/>
    <mergeCell ref="B314:C314"/>
    <mergeCell ref="B315:C315"/>
    <mergeCell ref="A316:C316"/>
    <mergeCell ref="B318:E318"/>
    <mergeCell ref="A319:G319"/>
    <mergeCell ref="C306:D306"/>
    <mergeCell ref="C307:D307"/>
    <mergeCell ref="A308:F308"/>
    <mergeCell ref="A310:G310"/>
    <mergeCell ref="B311:C311"/>
    <mergeCell ref="B312:C312"/>
    <mergeCell ref="C299:D299"/>
    <mergeCell ref="C300:D300"/>
    <mergeCell ref="C301:D301"/>
    <mergeCell ref="A302:F302"/>
    <mergeCell ref="A304:G304"/>
    <mergeCell ref="C305:D305"/>
    <mergeCell ref="B292:C292"/>
    <mergeCell ref="B293:C293"/>
    <mergeCell ref="B294:C294"/>
    <mergeCell ref="B295:C295"/>
    <mergeCell ref="A296:F296"/>
    <mergeCell ref="A298:G298"/>
    <mergeCell ref="A1:G1"/>
    <mergeCell ref="A285:G285"/>
    <mergeCell ref="A287:G287"/>
    <mergeCell ref="A289:F289"/>
    <mergeCell ref="A290:G290"/>
    <mergeCell ref="B291:C291"/>
    <mergeCell ref="A145:G145"/>
    <mergeCell ref="A147:G147"/>
    <mergeCell ref="A149:F149"/>
    <mergeCell ref="A150:G150"/>
    <mergeCell ref="A3:G3"/>
    <mergeCell ref="A5:G5"/>
    <mergeCell ref="A7:F7"/>
    <mergeCell ref="A8:G8"/>
    <mergeCell ref="B9:C9"/>
    <mergeCell ref="B10:C10"/>
    <mergeCell ref="B11:C11"/>
    <mergeCell ref="B12:C12"/>
    <mergeCell ref="B13:C13"/>
    <mergeCell ref="A14:F14"/>
    <mergeCell ref="A16:G16"/>
    <mergeCell ref="C17:D17"/>
    <mergeCell ref="C18:D18"/>
    <mergeCell ref="C19:D19"/>
    <mergeCell ref="A20:F20"/>
    <mergeCell ref="A22:G22"/>
    <mergeCell ref="C23:D23"/>
    <mergeCell ref="C24:D24"/>
    <mergeCell ref="C25:D25"/>
    <mergeCell ref="A26:F26"/>
    <mergeCell ref="A28:G28"/>
    <mergeCell ref="B29:C29"/>
    <mergeCell ref="B30:C30"/>
    <mergeCell ref="B31:C31"/>
    <mergeCell ref="B32:C32"/>
    <mergeCell ref="B33:C33"/>
    <mergeCell ref="A34:C34"/>
    <mergeCell ref="B36:E36"/>
    <mergeCell ref="A37:G37"/>
    <mergeCell ref="B38:C38"/>
    <mergeCell ref="B39:C39"/>
    <mergeCell ref="B40:C40"/>
    <mergeCell ref="A41:C41"/>
    <mergeCell ref="A43:G43"/>
    <mergeCell ref="B44:D44"/>
    <mergeCell ref="B45:D45"/>
    <mergeCell ref="B46:D46"/>
    <mergeCell ref="A47:D47"/>
    <mergeCell ref="A49:G49"/>
    <mergeCell ref="B50:D50"/>
    <mergeCell ref="B51:D51"/>
    <mergeCell ref="B52:D52"/>
    <mergeCell ref="A53:D53"/>
    <mergeCell ref="A55:G55"/>
    <mergeCell ref="B56:C56"/>
    <mergeCell ref="B57:C57"/>
    <mergeCell ref="B58:C58"/>
    <mergeCell ref="A59:C59"/>
    <mergeCell ref="A62:F62"/>
    <mergeCell ref="A63:G63"/>
    <mergeCell ref="C64:D64"/>
    <mergeCell ref="C65:D65"/>
    <mergeCell ref="C66:D66"/>
    <mergeCell ref="A67:F67"/>
    <mergeCell ref="A70:F70"/>
    <mergeCell ref="A72:G72"/>
    <mergeCell ref="B73:C73"/>
    <mergeCell ref="B74:C74"/>
    <mergeCell ref="B75:C75"/>
    <mergeCell ref="B76:C76"/>
    <mergeCell ref="B77:C77"/>
    <mergeCell ref="B78:C78"/>
    <mergeCell ref="A79:E79"/>
    <mergeCell ref="A81:F81"/>
    <mergeCell ref="A82:G82"/>
    <mergeCell ref="A84:A85"/>
    <mergeCell ref="B84:B85"/>
    <mergeCell ref="A87:F87"/>
    <mergeCell ref="A89:G89"/>
    <mergeCell ref="C90:E90"/>
    <mergeCell ref="C91:E91"/>
    <mergeCell ref="C92:E92"/>
    <mergeCell ref="A93:F93"/>
    <mergeCell ref="A95:G95"/>
    <mergeCell ref="E96:F96"/>
    <mergeCell ref="E97:F97"/>
    <mergeCell ref="E98:F98"/>
    <mergeCell ref="E99:F99"/>
    <mergeCell ref="E100:F100"/>
    <mergeCell ref="E101:F101"/>
    <mergeCell ref="A102:F102"/>
    <mergeCell ref="A104:G104"/>
    <mergeCell ref="C105:D105"/>
    <mergeCell ref="C106:D106"/>
    <mergeCell ref="C107:D107"/>
    <mergeCell ref="A108:F108"/>
    <mergeCell ref="A110:F110"/>
    <mergeCell ref="A111:G111"/>
    <mergeCell ref="A116:F116"/>
    <mergeCell ref="A118:G118"/>
    <mergeCell ref="C119:D119"/>
    <mergeCell ref="C120:D120"/>
    <mergeCell ref="C121:D121"/>
    <mergeCell ref="A122:F122"/>
    <mergeCell ref="A124:G124"/>
    <mergeCell ref="B125:C125"/>
    <mergeCell ref="B126:C126"/>
    <mergeCell ref="B128:C128"/>
    <mergeCell ref="B129:C129"/>
    <mergeCell ref="B130:C130"/>
    <mergeCell ref="A131:C131"/>
    <mergeCell ref="A133:F133"/>
    <mergeCell ref="A135:G135"/>
    <mergeCell ref="E136:F136"/>
    <mergeCell ref="E137:F137"/>
    <mergeCell ref="E139:F139"/>
    <mergeCell ref="E140:F140"/>
    <mergeCell ref="E141:F141"/>
    <mergeCell ref="A142:F142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8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180"/>
  <sheetViews>
    <sheetView view="pageBreakPreview" zoomScale="60" zoomScalePageLayoutView="0" workbookViewId="0" topLeftCell="A1">
      <selection activeCell="A3" sqref="A3:IV180"/>
    </sheetView>
  </sheetViews>
  <sheetFormatPr defaultColWidth="9.140625" defaultRowHeight="12.75"/>
  <cols>
    <col min="1" max="1" width="5.57421875" style="0" customWidth="1"/>
    <col min="2" max="2" width="31.8515625" style="0" customWidth="1"/>
    <col min="3" max="3" width="16.28125" style="0" customWidth="1"/>
    <col min="4" max="4" width="6.57421875" style="0" customWidth="1"/>
    <col min="5" max="5" width="12.57421875" style="0" customWidth="1"/>
    <col min="6" max="6" width="14.57421875" style="0" customWidth="1"/>
    <col min="7" max="7" width="18.57421875" style="0" customWidth="1"/>
  </cols>
  <sheetData>
    <row r="1" spans="1:7" ht="15.75">
      <c r="A1" s="1213" t="s">
        <v>518</v>
      </c>
      <c r="B1" s="1213"/>
      <c r="C1" s="1213"/>
      <c r="D1" s="1213"/>
      <c r="E1" s="1213"/>
      <c r="F1" s="1213"/>
      <c r="G1" s="1213"/>
    </row>
    <row r="2" spans="1:7" ht="15.75">
      <c r="A2" s="272"/>
      <c r="B2" s="272"/>
      <c r="C2" s="272"/>
      <c r="D2" s="272"/>
      <c r="E2" s="272"/>
      <c r="F2" s="272"/>
      <c r="G2" s="272"/>
    </row>
    <row r="3" spans="1:7" ht="45" customHeight="1" hidden="1">
      <c r="A3" s="1239" t="s">
        <v>519</v>
      </c>
      <c r="B3" s="1239"/>
      <c r="C3" s="1239"/>
      <c r="D3" s="1239"/>
      <c r="E3" s="1239"/>
      <c r="F3" s="1239"/>
      <c r="G3" s="1239"/>
    </row>
    <row r="4" spans="1:7" ht="15.75" customHeight="1" hidden="1">
      <c r="A4" s="301"/>
      <c r="B4" s="301"/>
      <c r="C4" s="301"/>
      <c r="D4" s="301"/>
      <c r="E4" s="301"/>
      <c r="F4" s="301"/>
      <c r="G4" s="301"/>
    </row>
    <row r="5" spans="1:7" ht="18.75" hidden="1">
      <c r="A5" s="1217" t="s">
        <v>96</v>
      </c>
      <c r="B5" s="1240"/>
      <c r="C5" s="1240"/>
      <c r="D5" s="1240"/>
      <c r="E5" s="1240"/>
      <c r="F5" s="1240"/>
      <c r="G5" s="1240"/>
    </row>
    <row r="6" ht="13.5" hidden="1" thickBot="1"/>
    <row r="7" spans="1:7" ht="37.5" customHeight="1" hidden="1">
      <c r="A7" s="1061" t="s">
        <v>187</v>
      </c>
      <c r="B7" s="1062"/>
      <c r="C7" s="1062"/>
      <c r="D7" s="1062"/>
      <c r="E7" s="1062"/>
      <c r="F7" s="1063"/>
      <c r="G7" s="163"/>
    </row>
    <row r="8" spans="1:7" ht="16.5" hidden="1" thickBot="1">
      <c r="A8" s="1055" t="s">
        <v>100</v>
      </c>
      <c r="B8" s="1056"/>
      <c r="C8" s="1056"/>
      <c r="D8" s="1056"/>
      <c r="E8" s="1056"/>
      <c r="F8" s="1056"/>
      <c r="G8" s="1057"/>
    </row>
    <row r="9" spans="1:7" ht="31.5" customHeight="1" hidden="1">
      <c r="A9" s="124" t="s">
        <v>0</v>
      </c>
      <c r="B9" s="1065" t="s">
        <v>57</v>
      </c>
      <c r="C9" s="1065"/>
      <c r="D9" s="4" t="s">
        <v>5</v>
      </c>
      <c r="E9" s="4" t="s">
        <v>53</v>
      </c>
      <c r="F9" s="4" t="s">
        <v>54</v>
      </c>
      <c r="G9" s="125" t="s">
        <v>51</v>
      </c>
    </row>
    <row r="10" spans="1:7" ht="16.5" hidden="1" thickBot="1">
      <c r="A10" s="116">
        <v>1</v>
      </c>
      <c r="B10" s="1066"/>
      <c r="C10" s="1067"/>
      <c r="D10" s="136"/>
      <c r="E10" s="136"/>
      <c r="F10" s="136"/>
      <c r="G10" s="144">
        <f>E10*F10*12</f>
        <v>0</v>
      </c>
    </row>
    <row r="11" spans="1:7" ht="16.5" hidden="1" thickBot="1">
      <c r="A11" s="116">
        <v>2</v>
      </c>
      <c r="B11" s="1066"/>
      <c r="C11" s="1067"/>
      <c r="D11" s="136"/>
      <c r="E11" s="136"/>
      <c r="F11" s="263"/>
      <c r="G11" s="262">
        <f>E11*F11*12</f>
        <v>0</v>
      </c>
    </row>
    <row r="12" spans="1:7" ht="16.5" hidden="1" thickBot="1">
      <c r="A12" s="116">
        <v>3</v>
      </c>
      <c r="B12" s="1066"/>
      <c r="C12" s="1067"/>
      <c r="D12" s="136"/>
      <c r="E12" s="136"/>
      <c r="F12" s="136"/>
      <c r="G12" s="262">
        <f>E12*F12*12</f>
        <v>0</v>
      </c>
    </row>
    <row r="13" spans="1:7" ht="16.5" hidden="1" thickBot="1">
      <c r="A13" s="145" t="s">
        <v>35</v>
      </c>
      <c r="B13" s="1066"/>
      <c r="C13" s="1067"/>
      <c r="D13" s="79"/>
      <c r="E13" s="80"/>
      <c r="F13" s="81"/>
      <c r="G13" s="144">
        <f>E13*F13*12</f>
        <v>0</v>
      </c>
    </row>
    <row r="14" spans="1:7" ht="16.5" hidden="1" thickBot="1">
      <c r="A14" s="1109" t="s">
        <v>1</v>
      </c>
      <c r="B14" s="1110"/>
      <c r="C14" s="1110"/>
      <c r="D14" s="1110"/>
      <c r="E14" s="1110"/>
      <c r="F14" s="1218"/>
      <c r="G14" s="289">
        <f>SUM(G10:G13)</f>
        <v>0</v>
      </c>
    </row>
    <row r="15" spans="1:7" ht="31.5" customHeight="1" hidden="1">
      <c r="A15" s="182"/>
      <c r="B15" s="178"/>
      <c r="C15" s="178"/>
      <c r="D15" s="178"/>
      <c r="E15" s="178"/>
      <c r="F15" s="178"/>
      <c r="G15" s="183"/>
    </row>
    <row r="16" spans="1:7" ht="16.5" hidden="1" thickBot="1">
      <c r="A16" s="1055" t="s">
        <v>111</v>
      </c>
      <c r="B16" s="1056"/>
      <c r="C16" s="1056"/>
      <c r="D16" s="1056"/>
      <c r="E16" s="1056"/>
      <c r="F16" s="1056"/>
      <c r="G16" s="1057"/>
    </row>
    <row r="17" spans="1:7" ht="32.25" hidden="1" thickBot="1">
      <c r="A17" s="124" t="s">
        <v>0</v>
      </c>
      <c r="B17" s="7" t="s">
        <v>57</v>
      </c>
      <c r="C17" s="998" t="s">
        <v>7</v>
      </c>
      <c r="D17" s="1076"/>
      <c r="E17" s="4" t="s">
        <v>73</v>
      </c>
      <c r="F17" s="4" t="s">
        <v>68</v>
      </c>
      <c r="G17" s="125" t="s">
        <v>51</v>
      </c>
    </row>
    <row r="18" spans="1:7" ht="16.5" hidden="1" thickBot="1">
      <c r="A18" s="150">
        <v>1</v>
      </c>
      <c r="B18" s="82"/>
      <c r="C18" s="1080"/>
      <c r="D18" s="1081"/>
      <c r="E18" s="89"/>
      <c r="F18" s="84"/>
      <c r="G18" s="152">
        <f>C18*E18*F18</f>
        <v>0</v>
      </c>
    </row>
    <row r="19" spans="1:7" ht="16.5" hidden="1" thickBot="1">
      <c r="A19" s="153" t="s">
        <v>35</v>
      </c>
      <c r="B19" s="82"/>
      <c r="C19" s="1073"/>
      <c r="D19" s="1074"/>
      <c r="E19" s="90"/>
      <c r="F19" s="71"/>
      <c r="G19" s="154">
        <f>F19*2</f>
        <v>0</v>
      </c>
    </row>
    <row r="20" spans="1:7" ht="16.5" hidden="1" thickBot="1">
      <c r="A20" s="989" t="s">
        <v>1</v>
      </c>
      <c r="B20" s="990"/>
      <c r="C20" s="990"/>
      <c r="D20" s="990"/>
      <c r="E20" s="990"/>
      <c r="F20" s="991"/>
      <c r="G20" s="155">
        <f>SUM(G18:G19)</f>
        <v>0</v>
      </c>
    </row>
    <row r="21" spans="1:7" ht="31.5" customHeight="1" hidden="1">
      <c r="A21" s="182"/>
      <c r="B21" s="178"/>
      <c r="C21" s="178"/>
      <c r="D21" s="178"/>
      <c r="E21" s="178"/>
      <c r="F21" s="178"/>
      <c r="G21" s="183"/>
    </row>
    <row r="22" spans="1:7" ht="16.5" hidden="1" thickBot="1">
      <c r="A22" s="1000" t="s">
        <v>99</v>
      </c>
      <c r="B22" s="1001"/>
      <c r="C22" s="1001"/>
      <c r="D22" s="1001"/>
      <c r="E22" s="1001"/>
      <c r="F22" s="1001"/>
      <c r="G22" s="1002"/>
    </row>
    <row r="23" spans="1:7" ht="32.25" hidden="1" thickBot="1">
      <c r="A23" s="124" t="s">
        <v>0</v>
      </c>
      <c r="B23" s="48" t="s">
        <v>76</v>
      </c>
      <c r="C23" s="963" t="s">
        <v>2</v>
      </c>
      <c r="D23" s="963"/>
      <c r="E23" s="48" t="s">
        <v>7</v>
      </c>
      <c r="F23" s="48" t="s">
        <v>54</v>
      </c>
      <c r="G23" s="125" t="s">
        <v>51</v>
      </c>
    </row>
    <row r="24" spans="1:7" ht="16.5" hidden="1" thickBot="1">
      <c r="A24" s="124">
        <v>1</v>
      </c>
      <c r="B24" s="92" t="s">
        <v>190</v>
      </c>
      <c r="C24" s="1025"/>
      <c r="D24" s="1026"/>
      <c r="E24" s="93"/>
      <c r="F24" s="94"/>
      <c r="G24" s="126">
        <f>E24*F24</f>
        <v>0</v>
      </c>
    </row>
    <row r="25" spans="1:7" ht="16.5" hidden="1" thickBot="1">
      <c r="A25" s="135" t="s">
        <v>35</v>
      </c>
      <c r="B25" s="92"/>
      <c r="C25" s="1025"/>
      <c r="D25" s="1026"/>
      <c r="E25" s="92"/>
      <c r="F25" s="94"/>
      <c r="G25" s="128">
        <f>E25*F25</f>
        <v>0</v>
      </c>
    </row>
    <row r="26" spans="1:7" ht="16.5" hidden="1" thickBot="1">
      <c r="A26" s="973" t="s">
        <v>1</v>
      </c>
      <c r="B26" s="974"/>
      <c r="C26" s="974"/>
      <c r="D26" s="974"/>
      <c r="E26" s="974"/>
      <c r="F26" s="975"/>
      <c r="G26" s="129">
        <f>SUM(G24:G25)</f>
        <v>0</v>
      </c>
    </row>
    <row r="27" spans="1:7" ht="18.75" customHeight="1" hidden="1">
      <c r="A27" s="182"/>
      <c r="B27" s="178"/>
      <c r="C27" s="178"/>
      <c r="D27" s="178"/>
      <c r="E27" s="178"/>
      <c r="F27" s="178"/>
      <c r="G27" s="183"/>
    </row>
    <row r="28" spans="1:7" ht="16.5" hidden="1" thickBot="1">
      <c r="A28" s="1000" t="s">
        <v>94</v>
      </c>
      <c r="B28" s="1001"/>
      <c r="C28" s="1001"/>
      <c r="D28" s="1001"/>
      <c r="E28" s="1001"/>
      <c r="F28" s="1001"/>
      <c r="G28" s="1002"/>
    </row>
    <row r="29" spans="1:7" ht="48" hidden="1" thickBot="1">
      <c r="A29" s="124" t="s">
        <v>0</v>
      </c>
      <c r="B29" s="1027" t="s">
        <v>57</v>
      </c>
      <c r="C29" s="1028"/>
      <c r="D29" s="4" t="s">
        <v>5</v>
      </c>
      <c r="E29" s="5" t="s">
        <v>53</v>
      </c>
      <c r="F29" s="4" t="s">
        <v>54</v>
      </c>
      <c r="G29" s="125" t="s">
        <v>51</v>
      </c>
    </row>
    <row r="30" spans="1:7" ht="31.5" customHeight="1" hidden="1">
      <c r="A30" s="116" t="s">
        <v>37</v>
      </c>
      <c r="B30" s="1053"/>
      <c r="C30" s="1054"/>
      <c r="D30" s="36"/>
      <c r="E30" s="136"/>
      <c r="F30" s="136"/>
      <c r="G30" s="146">
        <f>E30*F30</f>
        <v>0</v>
      </c>
    </row>
    <row r="31" spans="1:7" ht="32.25" customHeight="1" hidden="1">
      <c r="A31" s="116">
        <v>2</v>
      </c>
      <c r="B31" s="1053"/>
      <c r="C31" s="1054"/>
      <c r="D31" s="36"/>
      <c r="E31" s="136"/>
      <c r="F31" s="136"/>
      <c r="G31" s="146">
        <f>E31*F31</f>
        <v>0</v>
      </c>
    </row>
    <row r="32" spans="1:7" ht="17.25" customHeight="1" hidden="1">
      <c r="A32" s="116">
        <v>3</v>
      </c>
      <c r="B32" s="1053"/>
      <c r="C32" s="1054"/>
      <c r="D32" s="36"/>
      <c r="E32" s="136"/>
      <c r="F32" s="136"/>
      <c r="G32" s="146">
        <f>E32*F32</f>
        <v>0</v>
      </c>
    </row>
    <row r="33" spans="1:7" ht="16.5" hidden="1" thickBot="1">
      <c r="A33" s="145" t="s">
        <v>35</v>
      </c>
      <c r="B33" s="1066"/>
      <c r="C33" s="1075"/>
      <c r="D33" s="79"/>
      <c r="E33" s="97"/>
      <c r="F33" s="81"/>
      <c r="G33" s="146">
        <f>E33*F33</f>
        <v>0</v>
      </c>
    </row>
    <row r="34" spans="1:7" ht="16.5" hidden="1" thickBot="1">
      <c r="A34" s="977" t="s">
        <v>1</v>
      </c>
      <c r="B34" s="977"/>
      <c r="C34" s="977"/>
      <c r="D34" s="136"/>
      <c r="E34" s="136"/>
      <c r="F34" s="139"/>
      <c r="G34" s="142">
        <f>SUM(G30:G33)</f>
        <v>0</v>
      </c>
    </row>
    <row r="35" spans="1:8" ht="16.5" hidden="1" thickBot="1">
      <c r="A35" s="179"/>
      <c r="B35" s="179"/>
      <c r="C35" s="179"/>
      <c r="D35" s="180"/>
      <c r="E35" s="180"/>
      <c r="F35" s="283"/>
      <c r="G35" s="290"/>
      <c r="H35" s="112"/>
    </row>
    <row r="36" spans="1:8" ht="15.75" customHeight="1" hidden="1">
      <c r="A36" s="178"/>
      <c r="B36" s="1222"/>
      <c r="C36" s="1222"/>
      <c r="D36" s="1222"/>
      <c r="E36" s="1222"/>
      <c r="F36" s="178"/>
      <c r="G36" s="49"/>
      <c r="H36" s="112"/>
    </row>
    <row r="37" spans="1:7" ht="16.5" hidden="1" thickBot="1">
      <c r="A37" s="1058" t="s">
        <v>116</v>
      </c>
      <c r="B37" s="1001"/>
      <c r="C37" s="1001"/>
      <c r="D37" s="1001"/>
      <c r="E37" s="1001"/>
      <c r="F37" s="1001"/>
      <c r="G37" s="1002"/>
    </row>
    <row r="38" spans="1:7" ht="48" hidden="1" thickBot="1">
      <c r="A38" s="124" t="s">
        <v>0</v>
      </c>
      <c r="B38" s="1027" t="s">
        <v>57</v>
      </c>
      <c r="C38" s="1028"/>
      <c r="D38" s="4" t="s">
        <v>5</v>
      </c>
      <c r="E38" s="5" t="s">
        <v>53</v>
      </c>
      <c r="F38" s="4" t="s">
        <v>54</v>
      </c>
      <c r="G38" s="125" t="s">
        <v>51</v>
      </c>
    </row>
    <row r="39" spans="1:7" ht="32.25" customHeight="1" hidden="1">
      <c r="A39" s="116" t="s">
        <v>37</v>
      </c>
      <c r="B39" s="1053" t="s">
        <v>191</v>
      </c>
      <c r="C39" s="1054"/>
      <c r="D39" s="136"/>
      <c r="E39" s="136"/>
      <c r="F39" s="136"/>
      <c r="G39" s="146">
        <f>E39*F39*12</f>
        <v>0</v>
      </c>
    </row>
    <row r="40" spans="1:7" ht="16.5" hidden="1" thickBot="1">
      <c r="A40" s="145" t="s">
        <v>35</v>
      </c>
      <c r="B40" s="1066"/>
      <c r="C40" s="1075"/>
      <c r="D40" s="79"/>
      <c r="E40" s="97"/>
      <c r="F40" s="81"/>
      <c r="G40" s="146">
        <f>E40*F40*12</f>
        <v>0</v>
      </c>
    </row>
    <row r="41" spans="1:7" ht="16.5" hidden="1" thickBot="1">
      <c r="A41" s="1000" t="s">
        <v>1</v>
      </c>
      <c r="B41" s="1001"/>
      <c r="C41" s="1001"/>
      <c r="D41" s="136"/>
      <c r="E41" s="136"/>
      <c r="F41" s="139"/>
      <c r="G41" s="142">
        <f>SUM(G39:G40)</f>
        <v>0</v>
      </c>
    </row>
    <row r="42" spans="1:7" ht="31.5" customHeight="1" hidden="1">
      <c r="A42" s="182"/>
      <c r="B42" s="178"/>
      <c r="C42" s="178"/>
      <c r="D42" s="178"/>
      <c r="E42" s="178"/>
      <c r="F42" s="178"/>
      <c r="G42" s="183"/>
    </row>
    <row r="43" spans="1:7" ht="16.5" hidden="1" thickBot="1">
      <c r="A43" s="1077" t="s">
        <v>269</v>
      </c>
      <c r="B43" s="1078"/>
      <c r="C43" s="1078"/>
      <c r="D43" s="1078"/>
      <c r="E43" s="1078"/>
      <c r="F43" s="1078"/>
      <c r="G43" s="1079"/>
    </row>
    <row r="44" spans="1:7" ht="32.25" hidden="1" thickBot="1">
      <c r="A44" s="124" t="s">
        <v>0</v>
      </c>
      <c r="B44" s="1031" t="s">
        <v>80</v>
      </c>
      <c r="C44" s="1032"/>
      <c r="D44" s="1033"/>
      <c r="E44" s="48" t="s">
        <v>7</v>
      </c>
      <c r="F44" s="48" t="s">
        <v>54</v>
      </c>
      <c r="G44" s="125" t="s">
        <v>51</v>
      </c>
    </row>
    <row r="45" spans="1:7" ht="16.5" hidden="1" thickBot="1">
      <c r="A45" s="124">
        <v>1</v>
      </c>
      <c r="B45" s="1044"/>
      <c r="C45" s="1045"/>
      <c r="D45" s="1046"/>
      <c r="E45" s="98"/>
      <c r="F45" s="94"/>
      <c r="G45" s="126">
        <f>E45*F45</f>
        <v>0</v>
      </c>
    </row>
    <row r="46" spans="1:7" ht="16.5" hidden="1" thickBot="1">
      <c r="A46" s="135" t="s">
        <v>35</v>
      </c>
      <c r="B46" s="1044"/>
      <c r="C46" s="1045"/>
      <c r="D46" s="1046"/>
      <c r="E46" s="98"/>
      <c r="F46" s="94"/>
      <c r="G46" s="128">
        <f>E46*F46</f>
        <v>0</v>
      </c>
    </row>
    <row r="47" spans="1:7" ht="16.5" hidden="1" thickBot="1">
      <c r="A47" s="973" t="s">
        <v>1</v>
      </c>
      <c r="B47" s="974"/>
      <c r="C47" s="974"/>
      <c r="D47" s="975"/>
      <c r="E47" s="140"/>
      <c r="F47" s="140"/>
      <c r="G47" s="129">
        <f>SUM(G45:G46)</f>
        <v>0</v>
      </c>
    </row>
    <row r="48" spans="1:7" ht="31.5" customHeight="1" hidden="1">
      <c r="A48" s="182"/>
      <c r="B48" s="178"/>
      <c r="C48" s="178"/>
      <c r="D48" s="178"/>
      <c r="E48" s="178"/>
      <c r="F48" s="178"/>
      <c r="G48" s="183"/>
    </row>
    <row r="49" spans="1:7" ht="16.5" hidden="1" thickBot="1">
      <c r="A49" s="1077" t="s">
        <v>108</v>
      </c>
      <c r="B49" s="1078"/>
      <c r="C49" s="1078"/>
      <c r="D49" s="1078"/>
      <c r="E49" s="1078"/>
      <c r="F49" s="1078"/>
      <c r="G49" s="1079"/>
    </row>
    <row r="50" spans="1:7" ht="32.25" hidden="1" thickBot="1">
      <c r="A50" s="124" t="s">
        <v>0</v>
      </c>
      <c r="B50" s="1031" t="s">
        <v>2</v>
      </c>
      <c r="C50" s="1032"/>
      <c r="D50" s="1033"/>
      <c r="E50" s="48" t="s">
        <v>7</v>
      </c>
      <c r="F50" s="48" t="s">
        <v>54</v>
      </c>
      <c r="G50" s="125" t="s">
        <v>51</v>
      </c>
    </row>
    <row r="51" spans="1:7" ht="16.5" hidden="1" thickBot="1">
      <c r="A51" s="124">
        <v>1</v>
      </c>
      <c r="B51" s="1044"/>
      <c r="C51" s="1045"/>
      <c r="D51" s="1046"/>
      <c r="E51" s="98"/>
      <c r="F51" s="86"/>
      <c r="G51" s="126">
        <f>E51*F51</f>
        <v>0</v>
      </c>
    </row>
    <row r="52" spans="1:7" ht="16.5" hidden="1" thickBot="1">
      <c r="A52" s="135" t="s">
        <v>35</v>
      </c>
      <c r="B52" s="1044"/>
      <c r="C52" s="1045"/>
      <c r="D52" s="1046"/>
      <c r="E52" s="98"/>
      <c r="F52" s="86"/>
      <c r="G52" s="128">
        <f>E52*F52</f>
        <v>0</v>
      </c>
    </row>
    <row r="53" spans="1:7" ht="16.5" hidden="1" thickBot="1">
      <c r="A53" s="973" t="s">
        <v>1</v>
      </c>
      <c r="B53" s="974"/>
      <c r="C53" s="974"/>
      <c r="D53" s="975"/>
      <c r="E53" s="141"/>
      <c r="F53" s="141"/>
      <c r="G53" s="129">
        <f>SUM(G51:G52)</f>
        <v>0</v>
      </c>
    </row>
    <row r="54" spans="1:7" ht="31.5" customHeight="1" hidden="1">
      <c r="A54" s="182"/>
      <c r="B54" s="178"/>
      <c r="C54" s="178"/>
      <c r="D54" s="178"/>
      <c r="E54" s="178"/>
      <c r="F54" s="178"/>
      <c r="G54" s="183"/>
    </row>
    <row r="55" spans="1:7" ht="16.5" hidden="1" thickBot="1">
      <c r="A55" s="973" t="s">
        <v>277</v>
      </c>
      <c r="B55" s="974"/>
      <c r="C55" s="974"/>
      <c r="D55" s="974"/>
      <c r="E55" s="974"/>
      <c r="F55" s="974"/>
      <c r="G55" s="1091"/>
    </row>
    <row r="56" spans="1:7" ht="48" hidden="1" thickBot="1">
      <c r="A56" s="124" t="s">
        <v>0</v>
      </c>
      <c r="B56" s="1027" t="s">
        <v>2</v>
      </c>
      <c r="C56" s="1028"/>
      <c r="D56" s="4" t="s">
        <v>5</v>
      </c>
      <c r="E56" s="4" t="s">
        <v>53</v>
      </c>
      <c r="F56" s="4" t="s">
        <v>54</v>
      </c>
      <c r="G56" s="125" t="s">
        <v>51</v>
      </c>
    </row>
    <row r="57" spans="1:7" ht="16.5" hidden="1" thickBot="1">
      <c r="A57" s="124">
        <v>1</v>
      </c>
      <c r="B57" s="1094"/>
      <c r="C57" s="1095"/>
      <c r="D57" s="99"/>
      <c r="E57" s="100"/>
      <c r="F57" s="94"/>
      <c r="G57" s="158">
        <f>E57*F57</f>
        <v>0</v>
      </c>
    </row>
    <row r="58" spans="1:7" ht="16.5" hidden="1" thickBot="1">
      <c r="A58" s="109" t="s">
        <v>35</v>
      </c>
      <c r="B58" s="1047"/>
      <c r="C58" s="1048"/>
      <c r="D58" s="101"/>
      <c r="E58" s="102"/>
      <c r="F58" s="97"/>
      <c r="G58" s="159">
        <f>E58*F58</f>
        <v>0</v>
      </c>
    </row>
    <row r="59" spans="1:7" ht="16.5" hidden="1" thickBot="1">
      <c r="A59" s="1049" t="s">
        <v>52</v>
      </c>
      <c r="B59" s="1050"/>
      <c r="C59" s="1050"/>
      <c r="D59" s="160"/>
      <c r="E59" s="160"/>
      <c r="F59" s="160"/>
      <c r="G59" s="117">
        <f>SUM(G57:G58)</f>
        <v>0</v>
      </c>
    </row>
    <row r="60" spans="1:7" ht="16.5" hidden="1" thickBot="1">
      <c r="A60" s="179"/>
      <c r="B60" s="179"/>
      <c r="C60" s="179"/>
      <c r="D60" s="180"/>
      <c r="E60" s="180"/>
      <c r="F60" s="180"/>
      <c r="G60" s="181"/>
    </row>
    <row r="61" ht="13.5" hidden="1" thickBot="1"/>
    <row r="62" spans="1:7" ht="38.25" customHeight="1" hidden="1">
      <c r="A62" s="1061" t="s">
        <v>98</v>
      </c>
      <c r="B62" s="1062"/>
      <c r="C62" s="1062"/>
      <c r="D62" s="1062"/>
      <c r="E62" s="1062"/>
      <c r="F62" s="1063"/>
      <c r="G62" s="163">
        <f>G67</f>
        <v>0</v>
      </c>
    </row>
    <row r="63" spans="1:7" ht="31.5" customHeight="1" hidden="1">
      <c r="A63" s="1055" t="s">
        <v>99</v>
      </c>
      <c r="B63" s="1056"/>
      <c r="C63" s="1056"/>
      <c r="D63" s="1056"/>
      <c r="E63" s="1056"/>
      <c r="F63" s="1056"/>
      <c r="G63" s="1057"/>
    </row>
    <row r="64" spans="1:7" ht="31.5" customHeight="1" hidden="1">
      <c r="A64" s="124" t="s">
        <v>0</v>
      </c>
      <c r="B64" s="48" t="s">
        <v>76</v>
      </c>
      <c r="C64" s="1031" t="s">
        <v>2</v>
      </c>
      <c r="D64" s="1033"/>
      <c r="E64" s="48" t="s">
        <v>7</v>
      </c>
      <c r="F64" s="48" t="s">
        <v>54</v>
      </c>
      <c r="G64" s="125" t="s">
        <v>51</v>
      </c>
    </row>
    <row r="65" spans="1:7" ht="33.75" customHeight="1" hidden="1">
      <c r="A65" s="124">
        <v>1</v>
      </c>
      <c r="B65" s="92"/>
      <c r="C65" s="1025"/>
      <c r="D65" s="1026"/>
      <c r="E65" s="93"/>
      <c r="F65" s="94"/>
      <c r="G65" s="126">
        <f>E65*F65</f>
        <v>0</v>
      </c>
    </row>
    <row r="66" spans="1:7" ht="16.5" hidden="1" thickBot="1">
      <c r="A66" s="135" t="s">
        <v>35</v>
      </c>
      <c r="B66" s="92"/>
      <c r="C66" s="1025"/>
      <c r="D66" s="1026"/>
      <c r="E66" s="92"/>
      <c r="F66" s="94"/>
      <c r="G66" s="128">
        <f>E66*F66</f>
        <v>0</v>
      </c>
    </row>
    <row r="67" spans="1:7" ht="16.5" hidden="1" thickBot="1">
      <c r="A67" s="1224" t="s">
        <v>1</v>
      </c>
      <c r="B67" s="1225"/>
      <c r="C67" s="1225"/>
      <c r="D67" s="1225"/>
      <c r="E67" s="1225"/>
      <c r="F67" s="1226"/>
      <c r="G67" s="133">
        <f>SUM(G65:G66)</f>
        <v>0</v>
      </c>
    </row>
    <row r="68" ht="13.5" hidden="1" thickBot="1"/>
    <row r="69" ht="13.5" hidden="1" thickBot="1"/>
    <row r="70" spans="1:7" ht="18.75" hidden="1">
      <c r="A70" s="1235" t="s">
        <v>97</v>
      </c>
      <c r="B70" s="1236"/>
      <c r="C70" s="1236"/>
      <c r="D70" s="1236"/>
      <c r="E70" s="1236"/>
      <c r="F70" s="1236"/>
      <c r="G70" s="553">
        <f>G134</f>
        <v>0</v>
      </c>
    </row>
    <row r="71" spans="1:7" ht="12.75" hidden="1">
      <c r="A71" s="111"/>
      <c r="B71" s="112"/>
      <c r="C71" s="112"/>
      <c r="D71" s="112"/>
      <c r="E71" s="112"/>
      <c r="F71" s="112"/>
      <c r="G71" s="113"/>
    </row>
    <row r="72" spans="1:7" ht="15.75" hidden="1">
      <c r="A72" s="1000" t="s">
        <v>100</v>
      </c>
      <c r="B72" s="1001"/>
      <c r="C72" s="1001"/>
      <c r="D72" s="1001"/>
      <c r="E72" s="1001"/>
      <c r="F72" s="1001"/>
      <c r="G72" s="1002"/>
    </row>
    <row r="73" spans="1:7" ht="47.25" hidden="1">
      <c r="A73" s="124" t="s">
        <v>0</v>
      </c>
      <c r="B73" s="1065" t="s">
        <v>57</v>
      </c>
      <c r="C73" s="1065"/>
      <c r="D73" s="4" t="s">
        <v>5</v>
      </c>
      <c r="E73" s="4" t="s">
        <v>53</v>
      </c>
      <c r="F73" s="4" t="s">
        <v>54</v>
      </c>
      <c r="G73" s="125" t="s">
        <v>51</v>
      </c>
    </row>
    <row r="74" spans="1:7" ht="15.75" hidden="1">
      <c r="A74" s="143" t="s">
        <v>185</v>
      </c>
      <c r="B74" s="1087"/>
      <c r="C74" s="1088"/>
      <c r="D74" s="36"/>
      <c r="E74" s="136"/>
      <c r="F74" s="136"/>
      <c r="G74" s="146">
        <f>E74*F74</f>
        <v>0</v>
      </c>
    </row>
    <row r="75" spans="1:7" ht="18.75" customHeight="1" hidden="1">
      <c r="A75" s="143" t="s">
        <v>186</v>
      </c>
      <c r="B75" s="1082"/>
      <c r="C75" s="1083"/>
      <c r="D75" s="79"/>
      <c r="E75" s="80"/>
      <c r="F75" s="39"/>
      <c r="G75" s="146">
        <f>E75*F75</f>
        <v>0</v>
      </c>
    </row>
    <row r="76" spans="1:7" ht="18.75" customHeight="1" hidden="1">
      <c r="A76" s="143" t="s">
        <v>266</v>
      </c>
      <c r="B76" s="1082"/>
      <c r="C76" s="1083"/>
      <c r="D76" s="79"/>
      <c r="E76" s="80"/>
      <c r="F76" s="39"/>
      <c r="G76" s="146">
        <f>E76*F76</f>
        <v>0</v>
      </c>
    </row>
    <row r="77" spans="1:7" ht="18.75" customHeight="1" hidden="1">
      <c r="A77" s="143" t="s">
        <v>263</v>
      </c>
      <c r="B77" s="1082"/>
      <c r="C77" s="1083"/>
      <c r="D77" s="79"/>
      <c r="E77" s="80"/>
      <c r="F77" s="39"/>
      <c r="G77" s="146">
        <f>E77*F77</f>
        <v>0</v>
      </c>
    </row>
    <row r="78" spans="1:7" ht="15.75" hidden="1">
      <c r="A78" s="145" t="s">
        <v>35</v>
      </c>
      <c r="B78" s="1066"/>
      <c r="C78" s="1075"/>
      <c r="D78" s="79"/>
      <c r="E78" s="80"/>
      <c r="F78" s="81"/>
      <c r="G78" s="146">
        <f>E78*F78</f>
        <v>0</v>
      </c>
    </row>
    <row r="79" spans="1:7" ht="15.75" hidden="1">
      <c r="A79" s="976" t="s">
        <v>52</v>
      </c>
      <c r="B79" s="977"/>
      <c r="C79" s="977"/>
      <c r="D79" s="977"/>
      <c r="E79" s="977"/>
      <c r="F79" s="43"/>
      <c r="G79" s="142">
        <f>SUM(G74:G78)</f>
        <v>0</v>
      </c>
    </row>
    <row r="80" spans="1:7" ht="31.5" customHeight="1" hidden="1">
      <c r="A80" s="111"/>
      <c r="B80" s="112"/>
      <c r="C80" s="112"/>
      <c r="D80" s="112"/>
      <c r="E80" s="112"/>
      <c r="F80" s="112"/>
      <c r="G80" s="113"/>
    </row>
    <row r="81" spans="1:7" ht="15.75" hidden="1">
      <c r="A81" s="976" t="s">
        <v>101</v>
      </c>
      <c r="B81" s="977"/>
      <c r="C81" s="977"/>
      <c r="D81" s="977"/>
      <c r="E81" s="977"/>
      <c r="F81" s="977"/>
      <c r="G81" s="142">
        <f>G87+G93</f>
        <v>0</v>
      </c>
    </row>
    <row r="82" spans="1:7" ht="15.75" hidden="1">
      <c r="A82" s="1000" t="s">
        <v>103</v>
      </c>
      <c r="B82" s="1001"/>
      <c r="C82" s="1001"/>
      <c r="D82" s="1001"/>
      <c r="E82" s="1001"/>
      <c r="F82" s="1001"/>
      <c r="G82" s="1002"/>
    </row>
    <row r="83" spans="1:7" ht="63" hidden="1">
      <c r="A83" s="114" t="s">
        <v>0</v>
      </c>
      <c r="B83" s="7" t="s">
        <v>57</v>
      </c>
      <c r="C83" s="4" t="s">
        <v>62</v>
      </c>
      <c r="D83" s="4" t="s">
        <v>63</v>
      </c>
      <c r="E83" s="4" t="s">
        <v>64</v>
      </c>
      <c r="F83" s="4" t="s">
        <v>72</v>
      </c>
      <c r="G83" s="125" t="s">
        <v>51</v>
      </c>
    </row>
    <row r="84" spans="1:7" ht="15.75" hidden="1">
      <c r="A84" s="1037" t="s">
        <v>37</v>
      </c>
      <c r="B84" s="1051" t="s">
        <v>58</v>
      </c>
      <c r="C84" s="36" t="s">
        <v>60</v>
      </c>
      <c r="D84" s="72"/>
      <c r="E84" s="72"/>
      <c r="F84" s="291"/>
      <c r="G84" s="147">
        <f>D84*E84*F84</f>
        <v>0</v>
      </c>
    </row>
    <row r="85" spans="1:7" ht="15.75" hidden="1">
      <c r="A85" s="1038"/>
      <c r="B85" s="1052"/>
      <c r="C85" s="36" t="s">
        <v>61</v>
      </c>
      <c r="D85" s="72"/>
      <c r="E85" s="72"/>
      <c r="F85" s="291"/>
      <c r="G85" s="148">
        <f>D85*E85*F85</f>
        <v>0</v>
      </c>
    </row>
    <row r="86" spans="1:7" ht="15.75" hidden="1">
      <c r="A86" s="149" t="s">
        <v>38</v>
      </c>
      <c r="B86" s="85" t="s">
        <v>59</v>
      </c>
      <c r="C86" s="78"/>
      <c r="D86" s="72"/>
      <c r="E86" s="72"/>
      <c r="F86" s="84"/>
      <c r="G86" s="148">
        <f>D86*E86*F86</f>
        <v>0</v>
      </c>
    </row>
    <row r="87" spans="1:7" ht="15.75" hidden="1">
      <c r="A87" s="973" t="s">
        <v>1</v>
      </c>
      <c r="B87" s="974"/>
      <c r="C87" s="974"/>
      <c r="D87" s="974"/>
      <c r="E87" s="974"/>
      <c r="F87" s="975"/>
      <c r="G87" s="142">
        <f>SUM(G84:G86)</f>
        <v>0</v>
      </c>
    </row>
    <row r="88" spans="1:7" ht="12.75" hidden="1">
      <c r="A88" s="111"/>
      <c r="B88" s="112"/>
      <c r="C88" s="112"/>
      <c r="D88" s="112"/>
      <c r="E88" s="112"/>
      <c r="F88" s="112"/>
      <c r="G88" s="113"/>
    </row>
    <row r="89" spans="1:7" ht="15.75" hidden="1">
      <c r="A89" s="1000" t="s">
        <v>104</v>
      </c>
      <c r="B89" s="1001"/>
      <c r="C89" s="1001"/>
      <c r="D89" s="1001"/>
      <c r="E89" s="1001"/>
      <c r="F89" s="1001"/>
      <c r="G89" s="1002"/>
    </row>
    <row r="90" spans="1:7" ht="31.5" hidden="1">
      <c r="A90" s="150" t="s">
        <v>0</v>
      </c>
      <c r="B90" s="41" t="s">
        <v>47</v>
      </c>
      <c r="C90" s="1003" t="s">
        <v>48</v>
      </c>
      <c r="D90" s="1004"/>
      <c r="E90" s="1005"/>
      <c r="F90" s="36" t="s">
        <v>4</v>
      </c>
      <c r="G90" s="151" t="s">
        <v>51</v>
      </c>
    </row>
    <row r="91" spans="1:7" ht="15.75" hidden="1">
      <c r="A91" s="150">
        <v>1</v>
      </c>
      <c r="B91" s="82"/>
      <c r="C91" s="1073"/>
      <c r="D91" s="1074"/>
      <c r="E91" s="1220"/>
      <c r="F91" s="83"/>
      <c r="G91" s="152">
        <f>F91*2</f>
        <v>0</v>
      </c>
    </row>
    <row r="92" spans="1:7" ht="15.75" hidden="1">
      <c r="A92" s="153" t="s">
        <v>35</v>
      </c>
      <c r="B92" s="82"/>
      <c r="C92" s="1073"/>
      <c r="D92" s="1074"/>
      <c r="E92" s="1220"/>
      <c r="F92" s="83"/>
      <c r="G92" s="154">
        <f>F92*2</f>
        <v>0</v>
      </c>
    </row>
    <row r="93" spans="1:7" ht="15.75" hidden="1">
      <c r="A93" s="989" t="s">
        <v>1</v>
      </c>
      <c r="B93" s="990"/>
      <c r="C93" s="990"/>
      <c r="D93" s="990"/>
      <c r="E93" s="990"/>
      <c r="F93" s="991"/>
      <c r="G93" s="155">
        <f>SUM(G91:G92)</f>
        <v>0</v>
      </c>
    </row>
    <row r="94" spans="1:7" ht="31.5" customHeight="1" hidden="1">
      <c r="A94" s="111"/>
      <c r="B94" s="112"/>
      <c r="C94" s="112"/>
      <c r="D94" s="112"/>
      <c r="E94" s="112"/>
      <c r="F94" s="112"/>
      <c r="G94" s="113"/>
    </row>
    <row r="95" spans="1:7" ht="15.75" hidden="1">
      <c r="A95" s="1000" t="s">
        <v>105</v>
      </c>
      <c r="B95" s="1001"/>
      <c r="C95" s="1001"/>
      <c r="D95" s="1001"/>
      <c r="E95" s="1001"/>
      <c r="F95" s="1001"/>
      <c r="G95" s="1002"/>
    </row>
    <row r="96" spans="1:7" ht="78.75" hidden="1">
      <c r="A96" s="124" t="s">
        <v>0</v>
      </c>
      <c r="B96" s="7" t="s">
        <v>57</v>
      </c>
      <c r="C96" s="4" t="s">
        <v>6</v>
      </c>
      <c r="D96" s="4" t="s">
        <v>7</v>
      </c>
      <c r="E96" s="998" t="s">
        <v>69</v>
      </c>
      <c r="F96" s="999"/>
      <c r="G96" s="125" t="s">
        <v>51</v>
      </c>
    </row>
    <row r="97" spans="1:7" ht="15.75" hidden="1">
      <c r="A97" s="156">
        <v>1</v>
      </c>
      <c r="B97" s="42" t="s">
        <v>8</v>
      </c>
      <c r="C97" s="4" t="s">
        <v>9</v>
      </c>
      <c r="D97" s="65"/>
      <c r="E97" s="1029"/>
      <c r="F97" s="1030"/>
      <c r="G97" s="262">
        <f>D97*E97</f>
        <v>0</v>
      </c>
    </row>
    <row r="98" spans="1:7" ht="15.75" hidden="1">
      <c r="A98" s="156">
        <v>2</v>
      </c>
      <c r="B98" s="40" t="s">
        <v>10</v>
      </c>
      <c r="C98" s="36" t="s">
        <v>11</v>
      </c>
      <c r="D98" s="87"/>
      <c r="E98" s="1029"/>
      <c r="F98" s="1030"/>
      <c r="G98" s="262">
        <f>D98*E98</f>
        <v>0</v>
      </c>
    </row>
    <row r="99" spans="1:7" ht="15.75" hidden="1">
      <c r="A99" s="109">
        <v>3</v>
      </c>
      <c r="B99" s="40" t="s">
        <v>66</v>
      </c>
      <c r="C99" s="4" t="s">
        <v>65</v>
      </c>
      <c r="D99" s="88"/>
      <c r="E99" s="1029"/>
      <c r="F99" s="1030"/>
      <c r="G99" s="144">
        <f>D99*E99</f>
        <v>0</v>
      </c>
    </row>
    <row r="100" spans="1:7" ht="15.75" hidden="1">
      <c r="A100" s="109">
        <v>4</v>
      </c>
      <c r="B100" s="40" t="s">
        <v>67</v>
      </c>
      <c r="C100" s="4" t="s">
        <v>65</v>
      </c>
      <c r="D100" s="88"/>
      <c r="E100" s="1029"/>
      <c r="F100" s="1030"/>
      <c r="G100" s="144">
        <f>D100*E100</f>
        <v>0</v>
      </c>
    </row>
    <row r="101" spans="1:7" ht="15.75" hidden="1">
      <c r="A101" s="109"/>
      <c r="B101" s="40" t="s">
        <v>285</v>
      </c>
      <c r="C101" s="4" t="s">
        <v>65</v>
      </c>
      <c r="D101" s="88"/>
      <c r="E101" s="1029"/>
      <c r="F101" s="1030"/>
      <c r="G101" s="144">
        <f>(G97+G98)*4.1%</f>
        <v>0</v>
      </c>
    </row>
    <row r="102" spans="1:7" ht="15.75" hidden="1">
      <c r="A102" s="973" t="s">
        <v>1</v>
      </c>
      <c r="B102" s="974"/>
      <c r="C102" s="974"/>
      <c r="D102" s="974"/>
      <c r="E102" s="974"/>
      <c r="F102" s="975"/>
      <c r="G102" s="292">
        <f>SUM(G97:G101)</f>
        <v>0</v>
      </c>
    </row>
    <row r="103" spans="1:7" ht="31.5" customHeight="1" hidden="1">
      <c r="A103" s="111"/>
      <c r="B103" s="112"/>
      <c r="C103" s="112"/>
      <c r="D103" s="112"/>
      <c r="E103" s="112"/>
      <c r="F103" s="112"/>
      <c r="G103" s="113"/>
    </row>
    <row r="104" spans="1:7" ht="33.75" customHeight="1" hidden="1">
      <c r="A104" s="1055" t="s">
        <v>111</v>
      </c>
      <c r="B104" s="1056"/>
      <c r="C104" s="1056"/>
      <c r="D104" s="1056"/>
      <c r="E104" s="1056"/>
      <c r="F104" s="1056"/>
      <c r="G104" s="1057"/>
    </row>
    <row r="105" spans="1:7" ht="31.5" hidden="1">
      <c r="A105" s="124" t="s">
        <v>0</v>
      </c>
      <c r="B105" s="7" t="s">
        <v>57</v>
      </c>
      <c r="C105" s="998" t="s">
        <v>7</v>
      </c>
      <c r="D105" s="1076"/>
      <c r="E105" s="4" t="s">
        <v>73</v>
      </c>
      <c r="F105" s="4" t="s">
        <v>68</v>
      </c>
      <c r="G105" s="125" t="s">
        <v>51</v>
      </c>
    </row>
    <row r="106" spans="1:7" ht="15.75" hidden="1">
      <c r="A106" s="150">
        <v>1</v>
      </c>
      <c r="B106" s="82"/>
      <c r="C106" s="1080"/>
      <c r="D106" s="1081"/>
      <c r="E106" s="89"/>
      <c r="F106" s="84"/>
      <c r="G106" s="152">
        <f>C106*E106*F106</f>
        <v>0</v>
      </c>
    </row>
    <row r="107" spans="1:7" ht="15.75" hidden="1">
      <c r="A107" s="153" t="s">
        <v>35</v>
      </c>
      <c r="B107" s="82"/>
      <c r="C107" s="1073"/>
      <c r="D107" s="1074"/>
      <c r="E107" s="90"/>
      <c r="F107" s="71"/>
      <c r="G107" s="154">
        <f>F107*2</f>
        <v>0</v>
      </c>
    </row>
    <row r="108" spans="1:7" ht="15.75" hidden="1">
      <c r="A108" s="989" t="s">
        <v>1</v>
      </c>
      <c r="B108" s="990"/>
      <c r="C108" s="990"/>
      <c r="D108" s="990"/>
      <c r="E108" s="990"/>
      <c r="F108" s="991"/>
      <c r="G108" s="155">
        <f>SUM(G106:G107)</f>
        <v>0</v>
      </c>
    </row>
    <row r="109" spans="1:7" ht="31.5" customHeight="1" hidden="1">
      <c r="A109" s="111"/>
      <c r="B109" s="112"/>
      <c r="C109" s="112"/>
      <c r="D109" s="112"/>
      <c r="E109" s="112"/>
      <c r="F109" s="112"/>
      <c r="G109" s="113"/>
    </row>
    <row r="110" spans="1:7" ht="15.75" hidden="1">
      <c r="A110" s="976" t="s">
        <v>99</v>
      </c>
      <c r="B110" s="977"/>
      <c r="C110" s="977"/>
      <c r="D110" s="977"/>
      <c r="E110" s="977"/>
      <c r="F110" s="977"/>
      <c r="G110" s="129">
        <f>G116+G122</f>
        <v>0</v>
      </c>
    </row>
    <row r="111" spans="1:7" ht="15.75" hidden="1">
      <c r="A111" s="1000" t="s">
        <v>106</v>
      </c>
      <c r="B111" s="1001"/>
      <c r="C111" s="1001"/>
      <c r="D111" s="1001"/>
      <c r="E111" s="1001"/>
      <c r="F111" s="1001"/>
      <c r="G111" s="1002"/>
    </row>
    <row r="112" spans="1:7" ht="78.75" hidden="1">
      <c r="A112" s="124" t="s">
        <v>0</v>
      </c>
      <c r="B112" s="5" t="s">
        <v>57</v>
      </c>
      <c r="C112" s="4" t="s">
        <v>6</v>
      </c>
      <c r="D112" s="4" t="s">
        <v>71</v>
      </c>
      <c r="E112" s="4" t="s">
        <v>73</v>
      </c>
      <c r="F112" s="4" t="s">
        <v>74</v>
      </c>
      <c r="G112" s="125" t="s">
        <v>51</v>
      </c>
    </row>
    <row r="113" spans="1:7" ht="15.75" hidden="1">
      <c r="A113" s="124">
        <v>1</v>
      </c>
      <c r="B113" s="92" t="s">
        <v>70</v>
      </c>
      <c r="C113" s="4" t="s">
        <v>65</v>
      </c>
      <c r="D113" s="91"/>
      <c r="E113" s="93"/>
      <c r="F113" s="94"/>
      <c r="G113" s="126">
        <f>D113*E113*F113</f>
        <v>0</v>
      </c>
    </row>
    <row r="114" spans="1:7" ht="31.5" hidden="1">
      <c r="A114" s="127">
        <v>2</v>
      </c>
      <c r="B114" s="92" t="s">
        <v>75</v>
      </c>
      <c r="C114" s="91"/>
      <c r="D114" s="91">
        <v>1</v>
      </c>
      <c r="E114" s="93"/>
      <c r="F114" s="94"/>
      <c r="G114" s="128">
        <f>D114*E114*F114</f>
        <v>0</v>
      </c>
    </row>
    <row r="115" spans="1:7" ht="15.75" hidden="1">
      <c r="A115" s="135" t="s">
        <v>35</v>
      </c>
      <c r="B115" s="92"/>
      <c r="C115" s="91"/>
      <c r="D115" s="91"/>
      <c r="E115" s="92"/>
      <c r="F115" s="94"/>
      <c r="G115" s="128">
        <f>D115*E115*F115</f>
        <v>0</v>
      </c>
    </row>
    <row r="116" spans="1:7" ht="15.75" hidden="1">
      <c r="A116" s="973" t="s">
        <v>1</v>
      </c>
      <c r="B116" s="974"/>
      <c r="C116" s="974"/>
      <c r="D116" s="974"/>
      <c r="E116" s="974"/>
      <c r="F116" s="975"/>
      <c r="G116" s="129">
        <f>SUM(G113:G115)</f>
        <v>0</v>
      </c>
    </row>
    <row r="117" spans="1:7" ht="12.75" hidden="1">
      <c r="A117" s="111"/>
      <c r="B117" s="112"/>
      <c r="C117" s="112"/>
      <c r="D117" s="112"/>
      <c r="E117" s="112"/>
      <c r="F117" s="112"/>
      <c r="G117" s="113"/>
    </row>
    <row r="118" spans="1:7" ht="15.75" hidden="1">
      <c r="A118" s="1000" t="s">
        <v>107</v>
      </c>
      <c r="B118" s="1001"/>
      <c r="C118" s="1001"/>
      <c r="D118" s="1001"/>
      <c r="E118" s="1001"/>
      <c r="F118" s="1001"/>
      <c r="G118" s="1002"/>
    </row>
    <row r="119" spans="1:7" ht="31.5" hidden="1">
      <c r="A119" s="124" t="s">
        <v>0</v>
      </c>
      <c r="B119" s="48" t="s">
        <v>76</v>
      </c>
      <c r="C119" s="963" t="s">
        <v>2</v>
      </c>
      <c r="D119" s="963"/>
      <c r="E119" s="48" t="s">
        <v>7</v>
      </c>
      <c r="F119" s="48" t="s">
        <v>54</v>
      </c>
      <c r="G119" s="125" t="s">
        <v>51</v>
      </c>
    </row>
    <row r="120" spans="1:7" ht="31.5" customHeight="1" hidden="1">
      <c r="A120" s="124">
        <v>1</v>
      </c>
      <c r="B120" s="92" t="s">
        <v>264</v>
      </c>
      <c r="C120" s="1025"/>
      <c r="D120" s="1026"/>
      <c r="E120" s="93"/>
      <c r="F120" s="94"/>
      <c r="G120" s="126">
        <f>E120*F120</f>
        <v>0</v>
      </c>
    </row>
    <row r="121" spans="1:7" ht="15.75" hidden="1">
      <c r="A121" s="135" t="s">
        <v>35</v>
      </c>
      <c r="B121" s="92"/>
      <c r="C121" s="1025"/>
      <c r="D121" s="1026"/>
      <c r="E121" s="92"/>
      <c r="F121" s="94"/>
      <c r="G121" s="128">
        <f>E121*F121</f>
        <v>0</v>
      </c>
    </row>
    <row r="122" spans="1:7" ht="15.75" hidden="1">
      <c r="A122" s="973" t="s">
        <v>1</v>
      </c>
      <c r="B122" s="974"/>
      <c r="C122" s="974"/>
      <c r="D122" s="974"/>
      <c r="E122" s="974"/>
      <c r="F122" s="975"/>
      <c r="G122" s="129">
        <f>SUM(G120:G121)</f>
        <v>0</v>
      </c>
    </row>
    <row r="123" spans="1:7" ht="31.5" customHeight="1" hidden="1">
      <c r="A123" s="111"/>
      <c r="B123" s="112"/>
      <c r="C123" s="112"/>
      <c r="D123" s="112"/>
      <c r="E123" s="112"/>
      <c r="F123" s="112"/>
      <c r="G123" s="113"/>
    </row>
    <row r="124" spans="1:7" ht="15.75" hidden="1">
      <c r="A124" s="1000" t="s">
        <v>94</v>
      </c>
      <c r="B124" s="1001"/>
      <c r="C124" s="1001"/>
      <c r="D124" s="1001"/>
      <c r="E124" s="1001"/>
      <c r="F124" s="1001"/>
      <c r="G124" s="1002"/>
    </row>
    <row r="125" spans="1:7" ht="47.25" hidden="1">
      <c r="A125" s="124" t="s">
        <v>0</v>
      </c>
      <c r="B125" s="1027" t="s">
        <v>57</v>
      </c>
      <c r="C125" s="1028"/>
      <c r="D125" s="4" t="s">
        <v>5</v>
      </c>
      <c r="E125" s="5" t="s">
        <v>53</v>
      </c>
      <c r="F125" s="4" t="s">
        <v>54</v>
      </c>
      <c r="G125" s="125" t="s">
        <v>51</v>
      </c>
    </row>
    <row r="126" spans="1:7" ht="21" customHeight="1" hidden="1">
      <c r="A126" s="116" t="s">
        <v>37</v>
      </c>
      <c r="B126" s="1053" t="s">
        <v>520</v>
      </c>
      <c r="C126" s="1054"/>
      <c r="D126" s="136" t="s">
        <v>261</v>
      </c>
      <c r="E126" s="136">
        <v>1</v>
      </c>
      <c r="F126" s="136">
        <v>0</v>
      </c>
      <c r="G126" s="685">
        <f>E126*F126</f>
        <v>0</v>
      </c>
    </row>
    <row r="127" spans="1:7" ht="15.75" hidden="1">
      <c r="A127" s="143" t="s">
        <v>36</v>
      </c>
      <c r="B127" s="1082"/>
      <c r="C127" s="1083"/>
      <c r="D127" s="79"/>
      <c r="E127" s="97"/>
      <c r="F127" s="81"/>
      <c r="G127" s="686">
        <f>E127*F127*12</f>
        <v>0</v>
      </c>
    </row>
    <row r="128" spans="1:7" ht="16.5" customHeight="1" hidden="1">
      <c r="A128" s="145" t="s">
        <v>35</v>
      </c>
      <c r="B128" s="1082"/>
      <c r="C128" s="1083"/>
      <c r="D128" s="79"/>
      <c r="E128" s="97"/>
      <c r="F128" s="81"/>
      <c r="G128" s="686">
        <f>E128*F128*12</f>
        <v>0</v>
      </c>
    </row>
    <row r="129" spans="1:7" ht="15.75" hidden="1">
      <c r="A129" s="143" t="s">
        <v>38</v>
      </c>
      <c r="B129" s="1066" t="s">
        <v>121</v>
      </c>
      <c r="C129" s="1075"/>
      <c r="D129" s="78"/>
      <c r="E129" s="78"/>
      <c r="F129" s="136"/>
      <c r="G129" s="685"/>
    </row>
    <row r="130" spans="1:7" ht="20.25" customHeight="1" hidden="1">
      <c r="A130" s="143" t="s">
        <v>39</v>
      </c>
      <c r="B130" s="1082"/>
      <c r="C130" s="1083"/>
      <c r="D130" s="79"/>
      <c r="E130" s="97"/>
      <c r="F130" s="39"/>
      <c r="G130" s="692">
        <f>E130*F130</f>
        <v>0</v>
      </c>
    </row>
    <row r="131" spans="1:7" ht="19.5" customHeight="1" hidden="1">
      <c r="A131" s="143" t="s">
        <v>278</v>
      </c>
      <c r="B131" s="1066"/>
      <c r="C131" s="1075"/>
      <c r="D131" s="79"/>
      <c r="E131" s="97"/>
      <c r="F131" s="39"/>
      <c r="G131" s="692">
        <f>E131*F131</f>
        <v>0</v>
      </c>
    </row>
    <row r="132" spans="1:7" ht="18.75" customHeight="1" hidden="1">
      <c r="A132" s="143" t="s">
        <v>279</v>
      </c>
      <c r="B132" s="1066"/>
      <c r="C132" s="1067"/>
      <c r="D132" s="79"/>
      <c r="E132" s="97"/>
      <c r="F132" s="39"/>
      <c r="G132" s="692">
        <f>E132*F132</f>
        <v>0</v>
      </c>
    </row>
    <row r="133" spans="1:7" ht="15.75" hidden="1">
      <c r="A133" s="145" t="s">
        <v>35</v>
      </c>
      <c r="B133" s="1066"/>
      <c r="C133" s="1075"/>
      <c r="D133" s="79"/>
      <c r="E133" s="97"/>
      <c r="F133" s="81"/>
      <c r="G133" s="686">
        <f>E133*F133</f>
        <v>0</v>
      </c>
    </row>
    <row r="134" spans="1:7" ht="15.75" hidden="1">
      <c r="A134" s="977" t="s">
        <v>1</v>
      </c>
      <c r="B134" s="977"/>
      <c r="C134" s="977"/>
      <c r="D134" s="136"/>
      <c r="E134" s="136"/>
      <c r="F134" s="139"/>
      <c r="G134" s="687">
        <f>SUM(G126:G133)</f>
        <v>0</v>
      </c>
    </row>
    <row r="135" spans="1:8" ht="15.75" hidden="1">
      <c r="A135" s="179"/>
      <c r="B135" s="179"/>
      <c r="C135" s="179"/>
      <c r="D135" s="180"/>
      <c r="E135" s="180"/>
      <c r="F135" s="283"/>
      <c r="G135" s="293"/>
      <c r="H135" s="112"/>
    </row>
    <row r="136" spans="1:8" ht="15.75" hidden="1">
      <c r="A136" s="179"/>
      <c r="B136" s="179"/>
      <c r="C136" s="179"/>
      <c r="D136" s="180"/>
      <c r="E136" s="180"/>
      <c r="F136" s="283"/>
      <c r="G136" s="290"/>
      <c r="H136" s="112"/>
    </row>
    <row r="137" spans="1:8" ht="31.5" customHeight="1" hidden="1">
      <c r="A137" s="309"/>
      <c r="B137" s="1222"/>
      <c r="C137" s="1222"/>
      <c r="D137" s="1222"/>
      <c r="E137" s="1222"/>
      <c r="F137" s="178"/>
      <c r="G137" s="49"/>
      <c r="H137" s="112"/>
    </row>
    <row r="138" spans="1:7" ht="15.75" hidden="1">
      <c r="A138" s="1000" t="s">
        <v>113</v>
      </c>
      <c r="B138" s="1001"/>
      <c r="C138" s="1001"/>
      <c r="D138" s="1001"/>
      <c r="E138" s="1001"/>
      <c r="F138" s="1001"/>
      <c r="G138" s="1002"/>
    </row>
    <row r="139" spans="1:7" ht="47.25" hidden="1">
      <c r="A139" s="124" t="s">
        <v>0</v>
      </c>
      <c r="B139" s="1027" t="s">
        <v>57</v>
      </c>
      <c r="C139" s="1028"/>
      <c r="D139" s="4" t="s">
        <v>5</v>
      </c>
      <c r="E139" s="5" t="s">
        <v>53</v>
      </c>
      <c r="F139" s="4" t="s">
        <v>54</v>
      </c>
      <c r="G139" s="125" t="s">
        <v>51</v>
      </c>
    </row>
    <row r="140" spans="1:7" ht="15.75" hidden="1">
      <c r="A140" s="116" t="s">
        <v>37</v>
      </c>
      <c r="B140" s="1087" t="s">
        <v>112</v>
      </c>
      <c r="C140" s="1090"/>
      <c r="D140" s="136"/>
      <c r="E140" s="136"/>
      <c r="F140" s="136"/>
      <c r="G140" s="146">
        <f>E140*F140</f>
        <v>0</v>
      </c>
    </row>
    <row r="141" spans="1:7" ht="15.75" hidden="1">
      <c r="A141" s="145" t="s">
        <v>35</v>
      </c>
      <c r="B141" s="1066"/>
      <c r="C141" s="1075"/>
      <c r="D141" s="79"/>
      <c r="E141" s="97"/>
      <c r="F141" s="81"/>
      <c r="G141" s="146">
        <f>E141*F141</f>
        <v>0</v>
      </c>
    </row>
    <row r="142" spans="1:7" ht="15.75" hidden="1">
      <c r="A142" s="1000" t="s">
        <v>1</v>
      </c>
      <c r="B142" s="1001"/>
      <c r="C142" s="1001"/>
      <c r="D142" s="136"/>
      <c r="E142" s="136"/>
      <c r="F142" s="139"/>
      <c r="G142" s="142">
        <f>SUM(G140:G141)</f>
        <v>0</v>
      </c>
    </row>
    <row r="143" spans="1:7" ht="31.5" customHeight="1" hidden="1">
      <c r="A143" s="111"/>
      <c r="B143" s="112"/>
      <c r="C143" s="112"/>
      <c r="D143" s="112"/>
      <c r="E143" s="112"/>
      <c r="F143" s="112"/>
      <c r="G143" s="113"/>
    </row>
    <row r="144" spans="1:7" ht="15.75" hidden="1">
      <c r="A144" s="1000" t="s">
        <v>116</v>
      </c>
      <c r="B144" s="1001"/>
      <c r="C144" s="1001"/>
      <c r="D144" s="1001"/>
      <c r="E144" s="1001"/>
      <c r="F144" s="1001"/>
      <c r="G144" s="1002"/>
    </row>
    <row r="145" spans="1:7" ht="47.25" hidden="1">
      <c r="A145" s="124" t="s">
        <v>0</v>
      </c>
      <c r="B145" s="1027" t="s">
        <v>57</v>
      </c>
      <c r="C145" s="1028"/>
      <c r="D145" s="4" t="s">
        <v>5</v>
      </c>
      <c r="E145" s="5" t="s">
        <v>53</v>
      </c>
      <c r="F145" s="4" t="s">
        <v>54</v>
      </c>
      <c r="G145" s="125" t="s">
        <v>51</v>
      </c>
    </row>
    <row r="146" spans="1:7" ht="15.75" hidden="1">
      <c r="A146" s="116" t="s">
        <v>37</v>
      </c>
      <c r="B146" s="1087" t="s">
        <v>117</v>
      </c>
      <c r="C146" s="1090"/>
      <c r="D146" s="136"/>
      <c r="E146" s="136"/>
      <c r="F146" s="136"/>
      <c r="G146" s="157"/>
    </row>
    <row r="147" spans="1:7" ht="15.75" hidden="1">
      <c r="A147" s="143" t="s">
        <v>36</v>
      </c>
      <c r="B147" s="1066"/>
      <c r="C147" s="1075"/>
      <c r="D147" s="79"/>
      <c r="E147" s="97"/>
      <c r="F147" s="39"/>
      <c r="G147" s="144">
        <f>E147*F147*12</f>
        <v>0</v>
      </c>
    </row>
    <row r="148" spans="1:7" ht="15.75" hidden="1">
      <c r="A148" s="145" t="s">
        <v>35</v>
      </c>
      <c r="B148" s="1066"/>
      <c r="C148" s="1075"/>
      <c r="D148" s="79"/>
      <c r="E148" s="97"/>
      <c r="F148" s="81"/>
      <c r="G148" s="146">
        <f>E148*F148*12</f>
        <v>0</v>
      </c>
    </row>
    <row r="149" spans="1:7" ht="15.75" hidden="1">
      <c r="A149" s="143" t="s">
        <v>38</v>
      </c>
      <c r="B149" s="1066" t="s">
        <v>118</v>
      </c>
      <c r="C149" s="1075"/>
      <c r="D149" s="78"/>
      <c r="E149" s="78"/>
      <c r="F149" s="136"/>
      <c r="G149" s="157"/>
    </row>
    <row r="150" spans="1:7" ht="15.75" hidden="1">
      <c r="A150" s="143" t="s">
        <v>39</v>
      </c>
      <c r="B150" s="1066"/>
      <c r="C150" s="1075"/>
      <c r="D150" s="79"/>
      <c r="E150" s="97"/>
      <c r="F150" s="39"/>
      <c r="G150" s="144">
        <f>E150*F150</f>
        <v>0</v>
      </c>
    </row>
    <row r="151" spans="1:7" ht="15.75" hidden="1">
      <c r="A151" s="145" t="s">
        <v>35</v>
      </c>
      <c r="B151" s="1066"/>
      <c r="C151" s="1075"/>
      <c r="D151" s="79"/>
      <c r="E151" s="97"/>
      <c r="F151" s="81"/>
      <c r="G151" s="146">
        <f>E151*F151</f>
        <v>0</v>
      </c>
    </row>
    <row r="152" spans="1:7" ht="15.75" hidden="1">
      <c r="A152" s="143" t="s">
        <v>40</v>
      </c>
      <c r="B152" s="1066" t="s">
        <v>119</v>
      </c>
      <c r="C152" s="1075"/>
      <c r="D152" s="78"/>
      <c r="E152" s="78"/>
      <c r="F152" s="136"/>
      <c r="G152" s="157"/>
    </row>
    <row r="153" spans="1:7" ht="15.75" hidden="1">
      <c r="A153" s="143" t="s">
        <v>41</v>
      </c>
      <c r="B153" s="1066"/>
      <c r="C153" s="1075"/>
      <c r="D153" s="79"/>
      <c r="E153" s="97"/>
      <c r="F153" s="39"/>
      <c r="G153" s="144">
        <f>E153*F153</f>
        <v>0</v>
      </c>
    </row>
    <row r="154" spans="1:7" ht="15.75" hidden="1">
      <c r="A154" s="145" t="s">
        <v>35</v>
      </c>
      <c r="B154" s="1066"/>
      <c r="C154" s="1075"/>
      <c r="D154" s="79"/>
      <c r="E154" s="97"/>
      <c r="F154" s="81"/>
      <c r="G154" s="146">
        <f>E154*F154</f>
        <v>0</v>
      </c>
    </row>
    <row r="155" spans="1:7" ht="15.75" hidden="1">
      <c r="A155" s="143" t="s">
        <v>114</v>
      </c>
      <c r="B155" s="1066" t="s">
        <v>120</v>
      </c>
      <c r="C155" s="1075"/>
      <c r="D155" s="78"/>
      <c r="E155" s="78"/>
      <c r="F155" s="136"/>
      <c r="G155" s="157"/>
    </row>
    <row r="156" spans="1:7" ht="15.75" hidden="1">
      <c r="A156" s="143" t="s">
        <v>115</v>
      </c>
      <c r="B156" s="1066"/>
      <c r="C156" s="1075"/>
      <c r="D156" s="79"/>
      <c r="E156" s="97"/>
      <c r="F156" s="39"/>
      <c r="G156" s="144">
        <f>E156*F156</f>
        <v>0</v>
      </c>
    </row>
    <row r="157" spans="1:7" ht="15.75" hidden="1">
      <c r="A157" s="145" t="s">
        <v>35</v>
      </c>
      <c r="B157" s="1066"/>
      <c r="C157" s="1075"/>
      <c r="D157" s="79"/>
      <c r="E157" s="97"/>
      <c r="F157" s="81"/>
      <c r="G157" s="146">
        <f>E157*F157</f>
        <v>0</v>
      </c>
    </row>
    <row r="158" spans="1:7" ht="15.75" hidden="1">
      <c r="A158" s="1000" t="s">
        <v>1</v>
      </c>
      <c r="B158" s="1001"/>
      <c r="C158" s="1001"/>
      <c r="D158" s="136"/>
      <c r="E158" s="136"/>
      <c r="F158" s="139"/>
      <c r="G158" s="142">
        <f>SUM(G146:G157)</f>
        <v>0</v>
      </c>
    </row>
    <row r="159" spans="1:7" ht="31.5" customHeight="1" hidden="1">
      <c r="A159" s="111"/>
      <c r="B159" s="112"/>
      <c r="C159" s="112"/>
      <c r="D159" s="112"/>
      <c r="E159" s="112"/>
      <c r="F159" s="112"/>
      <c r="G159" s="113"/>
    </row>
    <row r="160" spans="1:7" ht="15.75" hidden="1">
      <c r="A160" s="1077" t="s">
        <v>269</v>
      </c>
      <c r="B160" s="1078"/>
      <c r="C160" s="1078"/>
      <c r="D160" s="1078"/>
      <c r="E160" s="1078"/>
      <c r="F160" s="1078"/>
      <c r="G160" s="1079"/>
    </row>
    <row r="161" spans="1:7" ht="31.5" hidden="1">
      <c r="A161" s="124" t="s">
        <v>0</v>
      </c>
      <c r="B161" s="1031" t="s">
        <v>80</v>
      </c>
      <c r="C161" s="1032"/>
      <c r="D161" s="1033"/>
      <c r="E161" s="48" t="s">
        <v>7</v>
      </c>
      <c r="F161" s="48" t="s">
        <v>54</v>
      </c>
      <c r="G161" s="125" t="s">
        <v>51</v>
      </c>
    </row>
    <row r="162" spans="1:7" ht="15.75" hidden="1">
      <c r="A162" s="124">
        <v>1</v>
      </c>
      <c r="B162" s="1044"/>
      <c r="C162" s="1045"/>
      <c r="D162" s="1046"/>
      <c r="E162" s="202"/>
      <c r="F162" s="269"/>
      <c r="G162" s="126">
        <f>E162*F162</f>
        <v>0</v>
      </c>
    </row>
    <row r="163" spans="1:7" ht="18.75" customHeight="1" hidden="1">
      <c r="A163" s="124">
        <v>2</v>
      </c>
      <c r="B163" s="1044"/>
      <c r="C163" s="1045"/>
      <c r="D163" s="1046"/>
      <c r="E163" s="256"/>
      <c r="F163" s="271"/>
      <c r="G163" s="126">
        <f>E163*F163</f>
        <v>0</v>
      </c>
    </row>
    <row r="164" spans="1:7" ht="15.75" hidden="1">
      <c r="A164" s="135" t="s">
        <v>35</v>
      </c>
      <c r="B164" s="1044"/>
      <c r="C164" s="1045"/>
      <c r="D164" s="1046"/>
      <c r="E164" s="98"/>
      <c r="F164" s="94"/>
      <c r="G164" s="128">
        <f>E164*F164</f>
        <v>0</v>
      </c>
    </row>
    <row r="165" spans="1:7" ht="15.75" hidden="1">
      <c r="A165" s="973" t="s">
        <v>1</v>
      </c>
      <c r="B165" s="974"/>
      <c r="C165" s="974"/>
      <c r="D165" s="975"/>
      <c r="E165" s="140"/>
      <c r="F165" s="140"/>
      <c r="G165" s="129">
        <f>SUM(G162:G164)</f>
        <v>0</v>
      </c>
    </row>
    <row r="166" spans="1:7" ht="31.5" customHeight="1" hidden="1">
      <c r="A166" s="111"/>
      <c r="B166" s="112"/>
      <c r="C166" s="112"/>
      <c r="D166" s="112"/>
      <c r="E166" s="112"/>
      <c r="F166" s="112"/>
      <c r="G166" s="113"/>
    </row>
    <row r="167" spans="1:7" ht="15.75" hidden="1">
      <c r="A167" s="1077" t="s">
        <v>108</v>
      </c>
      <c r="B167" s="1078"/>
      <c r="C167" s="1078"/>
      <c r="D167" s="1078"/>
      <c r="E167" s="1078"/>
      <c r="F167" s="1078"/>
      <c r="G167" s="1079"/>
    </row>
    <row r="168" spans="1:7" ht="31.5" hidden="1">
      <c r="A168" s="124" t="s">
        <v>0</v>
      </c>
      <c r="B168" s="1031" t="s">
        <v>2</v>
      </c>
      <c r="C168" s="1032"/>
      <c r="D168" s="1033"/>
      <c r="E168" s="48" t="s">
        <v>7</v>
      </c>
      <c r="F168" s="48" t="s">
        <v>54</v>
      </c>
      <c r="G168" s="125" t="s">
        <v>51</v>
      </c>
    </row>
    <row r="169" spans="1:7" ht="15.75" hidden="1">
      <c r="A169" s="124">
        <v>1</v>
      </c>
      <c r="B169" s="1103"/>
      <c r="C169" s="1230"/>
      <c r="D169" s="1231"/>
      <c r="E169" s="307"/>
      <c r="F169" s="268"/>
      <c r="G169" s="126">
        <f>E169*F169</f>
        <v>0</v>
      </c>
    </row>
    <row r="170" spans="1:7" ht="15.75" hidden="1">
      <c r="A170" s="135">
        <v>2</v>
      </c>
      <c r="B170" s="1232"/>
      <c r="C170" s="1233"/>
      <c r="D170" s="1234"/>
      <c r="E170" s="307"/>
      <c r="F170" s="267"/>
      <c r="G170" s="128">
        <f>E170*F170</f>
        <v>0</v>
      </c>
    </row>
    <row r="171" spans="1:7" ht="15.75" hidden="1">
      <c r="A171" s="973" t="s">
        <v>1</v>
      </c>
      <c r="B171" s="974"/>
      <c r="C171" s="974"/>
      <c r="D171" s="975"/>
      <c r="E171" s="141"/>
      <c r="F171" s="141"/>
      <c r="G171" s="129">
        <f>SUM(G169:G170)</f>
        <v>0</v>
      </c>
    </row>
    <row r="172" spans="1:7" ht="31.5" customHeight="1" hidden="1">
      <c r="A172" s="111"/>
      <c r="B172" s="112"/>
      <c r="C172" s="112"/>
      <c r="D172" s="112"/>
      <c r="E172" s="112"/>
      <c r="F172" s="112"/>
      <c r="G172" s="113"/>
    </row>
    <row r="173" spans="1:7" ht="15.75" hidden="1">
      <c r="A173" s="973" t="s">
        <v>277</v>
      </c>
      <c r="B173" s="974"/>
      <c r="C173" s="974"/>
      <c r="D173" s="974"/>
      <c r="E173" s="974"/>
      <c r="F173" s="974"/>
      <c r="G173" s="1091"/>
    </row>
    <row r="174" spans="1:7" ht="47.25" hidden="1">
      <c r="A174" s="124" t="s">
        <v>0</v>
      </c>
      <c r="B174" s="1027" t="s">
        <v>2</v>
      </c>
      <c r="C174" s="1028"/>
      <c r="D174" s="4" t="s">
        <v>5</v>
      </c>
      <c r="E174" s="4" t="s">
        <v>53</v>
      </c>
      <c r="F174" s="4" t="s">
        <v>54</v>
      </c>
      <c r="G174" s="125" t="s">
        <v>51</v>
      </c>
    </row>
    <row r="175" spans="1:7" ht="15.75" hidden="1">
      <c r="A175" s="124">
        <v>1</v>
      </c>
      <c r="B175" s="1103"/>
      <c r="C175" s="1231"/>
      <c r="D175" s="5"/>
      <c r="E175" s="267"/>
      <c r="F175" s="268"/>
      <c r="G175" s="125">
        <f>E175*F175</f>
        <v>0</v>
      </c>
    </row>
    <row r="176" spans="1:7" ht="15.75" hidden="1">
      <c r="A176" s="124">
        <v>2</v>
      </c>
      <c r="B176" s="1103"/>
      <c r="C176" s="1231"/>
      <c r="D176" s="5"/>
      <c r="E176" s="267"/>
      <c r="F176" s="268"/>
      <c r="G176" s="125">
        <f>E176*F176</f>
        <v>0</v>
      </c>
    </row>
    <row r="177" spans="1:7" ht="15.75" hidden="1">
      <c r="A177" s="124">
        <v>3</v>
      </c>
      <c r="B177" s="1103"/>
      <c r="C177" s="1231"/>
      <c r="D177" s="5"/>
      <c r="E177" s="267"/>
      <c r="F177" s="268"/>
      <c r="G177" s="125">
        <f>E177*F177</f>
        <v>0</v>
      </c>
    </row>
    <row r="178" spans="1:7" ht="15.75" hidden="1">
      <c r="A178" s="109" t="s">
        <v>35</v>
      </c>
      <c r="B178" s="1047"/>
      <c r="C178" s="1048"/>
      <c r="D178" s="101"/>
      <c r="E178" s="102"/>
      <c r="F178" s="97"/>
      <c r="G178" s="159">
        <f>E178*F178</f>
        <v>0</v>
      </c>
    </row>
    <row r="179" spans="1:7" ht="16.5" hidden="1" thickBot="1">
      <c r="A179" s="1049" t="s">
        <v>52</v>
      </c>
      <c r="B179" s="1050"/>
      <c r="C179" s="1050"/>
      <c r="D179" s="160"/>
      <c r="E179" s="160"/>
      <c r="F179" s="160"/>
      <c r="G179" s="117">
        <f>SUM(G175:G178)</f>
        <v>0</v>
      </c>
    </row>
    <row r="180" spans="1:8" ht="15.75" hidden="1">
      <c r="A180" s="1089" t="s">
        <v>638</v>
      </c>
      <c r="B180" s="1089"/>
      <c r="C180" s="1089"/>
      <c r="D180" s="1089"/>
      <c r="E180" s="1089"/>
      <c r="F180" s="1089"/>
      <c r="G180" s="565"/>
      <c r="H180" s="112"/>
    </row>
  </sheetData>
  <sheetProtection/>
  <mergeCells count="146">
    <mergeCell ref="B169:D169"/>
    <mergeCell ref="B170:D170"/>
    <mergeCell ref="A171:D171"/>
    <mergeCell ref="A179:C179"/>
    <mergeCell ref="A173:G173"/>
    <mergeCell ref="B174:C174"/>
    <mergeCell ref="B175:C175"/>
    <mergeCell ref="B176:C176"/>
    <mergeCell ref="B177:C177"/>
    <mergeCell ref="B178:C178"/>
    <mergeCell ref="B162:D162"/>
    <mergeCell ref="B163:D163"/>
    <mergeCell ref="B164:D164"/>
    <mergeCell ref="A165:D165"/>
    <mergeCell ref="A167:G167"/>
    <mergeCell ref="B168:D168"/>
    <mergeCell ref="B155:C155"/>
    <mergeCell ref="B156:C156"/>
    <mergeCell ref="B157:C157"/>
    <mergeCell ref="A158:C158"/>
    <mergeCell ref="A160:G160"/>
    <mergeCell ref="B161:D161"/>
    <mergeCell ref="B149:C149"/>
    <mergeCell ref="B150:C150"/>
    <mergeCell ref="B151:C151"/>
    <mergeCell ref="B152:C152"/>
    <mergeCell ref="B153:C153"/>
    <mergeCell ref="B154:C154"/>
    <mergeCell ref="A142:C142"/>
    <mergeCell ref="A144:G144"/>
    <mergeCell ref="B145:C145"/>
    <mergeCell ref="B146:C146"/>
    <mergeCell ref="B147:C147"/>
    <mergeCell ref="B148:C148"/>
    <mergeCell ref="A134:C134"/>
    <mergeCell ref="B137:E137"/>
    <mergeCell ref="A138:G138"/>
    <mergeCell ref="B139:C139"/>
    <mergeCell ref="B140:C140"/>
    <mergeCell ref="B141:C141"/>
    <mergeCell ref="B128:C128"/>
    <mergeCell ref="B129:C129"/>
    <mergeCell ref="B130:C130"/>
    <mergeCell ref="B131:C131"/>
    <mergeCell ref="B132:C132"/>
    <mergeCell ref="B133:C133"/>
    <mergeCell ref="C121:D121"/>
    <mergeCell ref="A122:F122"/>
    <mergeCell ref="A124:G124"/>
    <mergeCell ref="B125:C125"/>
    <mergeCell ref="B126:C126"/>
    <mergeCell ref="B127:C127"/>
    <mergeCell ref="A110:F110"/>
    <mergeCell ref="A111:G111"/>
    <mergeCell ref="A116:F116"/>
    <mergeCell ref="A118:G118"/>
    <mergeCell ref="C119:D119"/>
    <mergeCell ref="C120:D120"/>
    <mergeCell ref="A102:F102"/>
    <mergeCell ref="A104:G104"/>
    <mergeCell ref="C105:D105"/>
    <mergeCell ref="C106:D106"/>
    <mergeCell ref="C107:D107"/>
    <mergeCell ref="A108:F108"/>
    <mergeCell ref="E96:F96"/>
    <mergeCell ref="E97:F97"/>
    <mergeCell ref="E98:F98"/>
    <mergeCell ref="E99:F99"/>
    <mergeCell ref="E100:F100"/>
    <mergeCell ref="E101:F101"/>
    <mergeCell ref="A89:G89"/>
    <mergeCell ref="C90:E90"/>
    <mergeCell ref="C91:E91"/>
    <mergeCell ref="C92:E92"/>
    <mergeCell ref="A93:F93"/>
    <mergeCell ref="A95:G95"/>
    <mergeCell ref="A79:E79"/>
    <mergeCell ref="A81:F81"/>
    <mergeCell ref="A82:G82"/>
    <mergeCell ref="A84:A85"/>
    <mergeCell ref="B84:B85"/>
    <mergeCell ref="A87:F87"/>
    <mergeCell ref="B73:C73"/>
    <mergeCell ref="B74:C74"/>
    <mergeCell ref="B75:C75"/>
    <mergeCell ref="B76:C76"/>
    <mergeCell ref="B77:C77"/>
    <mergeCell ref="B78:C78"/>
    <mergeCell ref="C64:D64"/>
    <mergeCell ref="C65:D65"/>
    <mergeCell ref="C66:D66"/>
    <mergeCell ref="A67:F67"/>
    <mergeCell ref="A70:F70"/>
    <mergeCell ref="A72:G72"/>
    <mergeCell ref="B56:C56"/>
    <mergeCell ref="B57:C57"/>
    <mergeCell ref="B58:C58"/>
    <mergeCell ref="A59:C59"/>
    <mergeCell ref="A62:F62"/>
    <mergeCell ref="A63:G63"/>
    <mergeCell ref="A49:G49"/>
    <mergeCell ref="B50:D50"/>
    <mergeCell ref="B51:D51"/>
    <mergeCell ref="B52:D52"/>
    <mergeCell ref="A53:D53"/>
    <mergeCell ref="A55:G55"/>
    <mergeCell ref="A41:C41"/>
    <mergeCell ref="A43:G43"/>
    <mergeCell ref="B44:D44"/>
    <mergeCell ref="B45:D45"/>
    <mergeCell ref="B46:D46"/>
    <mergeCell ref="A47:D47"/>
    <mergeCell ref="A34:C34"/>
    <mergeCell ref="B36:E36"/>
    <mergeCell ref="A37:G37"/>
    <mergeCell ref="B38:C38"/>
    <mergeCell ref="B39:C39"/>
    <mergeCell ref="B40:C40"/>
    <mergeCell ref="A28:G28"/>
    <mergeCell ref="B29:C29"/>
    <mergeCell ref="B30:C30"/>
    <mergeCell ref="B31:C31"/>
    <mergeCell ref="B32:C32"/>
    <mergeCell ref="B33:C33"/>
    <mergeCell ref="A20:F20"/>
    <mergeCell ref="A22:G22"/>
    <mergeCell ref="C23:D23"/>
    <mergeCell ref="C24:D24"/>
    <mergeCell ref="C25:D25"/>
    <mergeCell ref="A26:F26"/>
    <mergeCell ref="B13:C13"/>
    <mergeCell ref="A14:F14"/>
    <mergeCell ref="A16:G16"/>
    <mergeCell ref="C17:D17"/>
    <mergeCell ref="C18:D18"/>
    <mergeCell ref="C19:D19"/>
    <mergeCell ref="A180:F180"/>
    <mergeCell ref="A1:G1"/>
    <mergeCell ref="A3:G3"/>
    <mergeCell ref="A5:G5"/>
    <mergeCell ref="A7:F7"/>
    <mergeCell ref="A8:G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21"/>
  <sheetViews>
    <sheetView zoomScalePageLayoutView="0" workbookViewId="0" topLeftCell="A1">
      <selection activeCell="G521" sqref="G521"/>
    </sheetView>
  </sheetViews>
  <sheetFormatPr defaultColWidth="9.140625" defaultRowHeight="12.75"/>
  <cols>
    <col min="1" max="1" width="5.421875" style="0" customWidth="1"/>
    <col min="2" max="2" width="26.140625" style="0" customWidth="1"/>
    <col min="3" max="3" width="16.00390625" style="0" customWidth="1"/>
    <col min="4" max="4" width="6.421875" style="0" customWidth="1"/>
    <col min="5" max="5" width="10.28125" style="0" customWidth="1"/>
    <col min="6" max="6" width="11.28125" style="0" customWidth="1"/>
    <col min="7" max="7" width="17.8515625" style="0" customWidth="1"/>
  </cols>
  <sheetData>
    <row r="1" spans="1:7" ht="38.25" customHeight="1">
      <c r="A1" s="1241" t="s">
        <v>782</v>
      </c>
      <c r="B1" s="1241"/>
      <c r="C1" s="1241"/>
      <c r="D1" s="1241"/>
      <c r="E1" s="1241"/>
      <c r="F1" s="1241"/>
      <c r="G1" s="1241"/>
    </row>
    <row r="2" spans="1:15" s="2" customFormat="1" ht="31.5" customHeight="1" hidden="1">
      <c r="A2" s="1216" t="s">
        <v>853</v>
      </c>
      <c r="B2" s="1216"/>
      <c r="C2" s="1216"/>
      <c r="D2" s="1216"/>
      <c r="E2" s="1216"/>
      <c r="F2" s="1216"/>
      <c r="G2" s="1216"/>
      <c r="H2" s="286"/>
      <c r="I2" s="286"/>
      <c r="J2" s="286"/>
      <c r="K2" s="286"/>
      <c r="L2" s="286"/>
      <c r="M2" s="286"/>
      <c r="N2" s="286"/>
      <c r="O2" s="287"/>
    </row>
    <row r="3" spans="1:7" ht="35.25" customHeight="1" hidden="1">
      <c r="A3" s="1217" t="s">
        <v>96</v>
      </c>
      <c r="B3" s="1217"/>
      <c r="C3" s="1217"/>
      <c r="D3" s="1217"/>
      <c r="E3" s="1217"/>
      <c r="F3" s="1217"/>
      <c r="G3" s="1217"/>
    </row>
    <row r="4" ht="9" customHeight="1" hidden="1" thickBot="1"/>
    <row r="5" spans="1:7" ht="37.5" customHeight="1" hidden="1">
      <c r="A5" s="1061" t="s">
        <v>187</v>
      </c>
      <c r="B5" s="1062"/>
      <c r="C5" s="1062"/>
      <c r="D5" s="1062"/>
      <c r="E5" s="1062"/>
      <c r="F5" s="1063"/>
      <c r="G5" s="163"/>
    </row>
    <row r="6" spans="1:7" ht="15.75" customHeight="1" hidden="1">
      <c r="A6" s="1055" t="s">
        <v>100</v>
      </c>
      <c r="B6" s="1056"/>
      <c r="C6" s="1056"/>
      <c r="D6" s="1056"/>
      <c r="E6" s="1056"/>
      <c r="F6" s="1056"/>
      <c r="G6" s="1057"/>
    </row>
    <row r="7" spans="1:7" ht="31.5" customHeight="1" hidden="1">
      <c r="A7" s="124" t="s">
        <v>0</v>
      </c>
      <c r="B7" s="1027" t="s">
        <v>57</v>
      </c>
      <c r="C7" s="1028"/>
      <c r="D7" s="4" t="s">
        <v>5</v>
      </c>
      <c r="E7" s="4" t="s">
        <v>53</v>
      </c>
      <c r="F7" s="4" t="s">
        <v>54</v>
      </c>
      <c r="G7" s="125" t="s">
        <v>51</v>
      </c>
    </row>
    <row r="8" spans="1:7" ht="15.75" customHeight="1" hidden="1">
      <c r="A8" s="116">
        <v>1</v>
      </c>
      <c r="B8" s="1066"/>
      <c r="C8" s="1067"/>
      <c r="D8" s="136"/>
      <c r="E8" s="136"/>
      <c r="F8" s="136"/>
      <c r="G8" s="144">
        <f>E8*F8*12</f>
        <v>0</v>
      </c>
    </row>
    <row r="9" spans="1:7" ht="15.75" customHeight="1" hidden="1">
      <c r="A9" s="116">
        <v>2</v>
      </c>
      <c r="B9" s="1066"/>
      <c r="C9" s="1067"/>
      <c r="D9" s="136"/>
      <c r="E9" s="136"/>
      <c r="F9" s="263"/>
      <c r="G9" s="262">
        <f>E9*F9*12</f>
        <v>0</v>
      </c>
    </row>
    <row r="10" spans="1:7" ht="15.75" customHeight="1" hidden="1">
      <c r="A10" s="116">
        <v>3</v>
      </c>
      <c r="B10" s="1066"/>
      <c r="C10" s="1067"/>
      <c r="D10" s="136"/>
      <c r="E10" s="136"/>
      <c r="F10" s="136"/>
      <c r="G10" s="262">
        <f>E10*F10*12</f>
        <v>0</v>
      </c>
    </row>
    <row r="11" spans="1:7" ht="15.75" customHeight="1" hidden="1">
      <c r="A11" s="145" t="s">
        <v>35</v>
      </c>
      <c r="B11" s="1066"/>
      <c r="C11" s="1067"/>
      <c r="D11" s="79"/>
      <c r="E11" s="80"/>
      <c r="F11" s="81"/>
      <c r="G11" s="144">
        <f>E11*F11*12</f>
        <v>0</v>
      </c>
    </row>
    <row r="12" spans="1:7" ht="15.75" customHeight="1" hidden="1">
      <c r="A12" s="1109" t="s">
        <v>1</v>
      </c>
      <c r="B12" s="1110"/>
      <c r="C12" s="1110"/>
      <c r="D12" s="1110"/>
      <c r="E12" s="1110"/>
      <c r="F12" s="1218"/>
      <c r="G12" s="289">
        <f>SUM(G8:G11)</f>
        <v>0</v>
      </c>
    </row>
    <row r="13" spans="1:7" ht="31.5" customHeight="1" hidden="1">
      <c r="A13" s="182"/>
      <c r="B13" s="178"/>
      <c r="C13" s="178"/>
      <c r="D13" s="178"/>
      <c r="E13" s="178"/>
      <c r="F13" s="178"/>
      <c r="G13" s="183"/>
    </row>
    <row r="14" spans="1:7" ht="15.75" customHeight="1" hidden="1">
      <c r="A14" s="1055" t="s">
        <v>111</v>
      </c>
      <c r="B14" s="1056"/>
      <c r="C14" s="1056"/>
      <c r="D14" s="1056"/>
      <c r="E14" s="1056"/>
      <c r="F14" s="1056"/>
      <c r="G14" s="1057"/>
    </row>
    <row r="15" spans="1:7" ht="31.5" customHeight="1" hidden="1">
      <c r="A15" s="124" t="s">
        <v>0</v>
      </c>
      <c r="B15" s="7" t="s">
        <v>57</v>
      </c>
      <c r="C15" s="998" t="s">
        <v>7</v>
      </c>
      <c r="D15" s="999"/>
      <c r="E15" s="4" t="s">
        <v>73</v>
      </c>
      <c r="F15" s="4" t="s">
        <v>68</v>
      </c>
      <c r="G15" s="125" t="s">
        <v>51</v>
      </c>
    </row>
    <row r="16" spans="1:7" ht="15.75" customHeight="1" hidden="1">
      <c r="A16" s="150">
        <v>1</v>
      </c>
      <c r="B16" s="82"/>
      <c r="C16" s="1080"/>
      <c r="D16" s="1219"/>
      <c r="E16" s="89"/>
      <c r="F16" s="84"/>
      <c r="G16" s="152">
        <f>C16*E16*F16</f>
        <v>0</v>
      </c>
    </row>
    <row r="17" spans="1:7" ht="15.75" customHeight="1" hidden="1">
      <c r="A17" s="153" t="s">
        <v>35</v>
      </c>
      <c r="B17" s="82"/>
      <c r="C17" s="1073"/>
      <c r="D17" s="1220"/>
      <c r="E17" s="90"/>
      <c r="F17" s="71"/>
      <c r="G17" s="154">
        <f>F17*2</f>
        <v>0</v>
      </c>
    </row>
    <row r="18" spans="1:7" ht="15.75" customHeight="1" hidden="1">
      <c r="A18" s="989" t="s">
        <v>1</v>
      </c>
      <c r="B18" s="990"/>
      <c r="C18" s="990"/>
      <c r="D18" s="990"/>
      <c r="E18" s="990"/>
      <c r="F18" s="991"/>
      <c r="G18" s="155">
        <f>SUM(G16:G17)</f>
        <v>0</v>
      </c>
    </row>
    <row r="19" spans="1:7" ht="31.5" customHeight="1" hidden="1">
      <c r="A19" s="182"/>
      <c r="B19" s="178"/>
      <c r="C19" s="178"/>
      <c r="D19" s="178"/>
      <c r="E19" s="178"/>
      <c r="F19" s="178"/>
      <c r="G19" s="183"/>
    </row>
    <row r="20" spans="1:7" ht="15.75" customHeight="1" hidden="1">
      <c r="A20" s="1000" t="s">
        <v>99</v>
      </c>
      <c r="B20" s="1001"/>
      <c r="C20" s="1001"/>
      <c r="D20" s="1001"/>
      <c r="E20" s="1001"/>
      <c r="F20" s="1001"/>
      <c r="G20" s="1002"/>
    </row>
    <row r="21" spans="1:7" ht="31.5" customHeight="1" hidden="1">
      <c r="A21" s="124" t="s">
        <v>0</v>
      </c>
      <c r="B21" s="48" t="s">
        <v>76</v>
      </c>
      <c r="C21" s="1031" t="s">
        <v>2</v>
      </c>
      <c r="D21" s="1033"/>
      <c r="E21" s="48" t="s">
        <v>7</v>
      </c>
      <c r="F21" s="48" t="s">
        <v>54</v>
      </c>
      <c r="G21" s="125" t="s">
        <v>51</v>
      </c>
    </row>
    <row r="22" spans="1:7" ht="15.75" customHeight="1" hidden="1">
      <c r="A22" s="124">
        <v>1</v>
      </c>
      <c r="B22" s="92" t="s">
        <v>190</v>
      </c>
      <c r="C22" s="1025"/>
      <c r="D22" s="1026"/>
      <c r="E22" s="93"/>
      <c r="F22" s="94"/>
      <c r="G22" s="126">
        <f>E22*F22</f>
        <v>0</v>
      </c>
    </row>
    <row r="23" spans="1:7" ht="15.75" customHeight="1" hidden="1">
      <c r="A23" s="135" t="s">
        <v>35</v>
      </c>
      <c r="B23" s="92"/>
      <c r="C23" s="1025"/>
      <c r="D23" s="1026"/>
      <c r="E23" s="92"/>
      <c r="F23" s="94"/>
      <c r="G23" s="128">
        <f>E23*F23</f>
        <v>0</v>
      </c>
    </row>
    <row r="24" spans="1:7" ht="15.75" customHeight="1" hidden="1">
      <c r="A24" s="973" t="s">
        <v>1</v>
      </c>
      <c r="B24" s="974"/>
      <c r="C24" s="974"/>
      <c r="D24" s="974"/>
      <c r="E24" s="974"/>
      <c r="F24" s="975"/>
      <c r="G24" s="129">
        <f>SUM(G22:G23)</f>
        <v>0</v>
      </c>
    </row>
    <row r="25" spans="1:7" ht="18.75" customHeight="1" hidden="1">
      <c r="A25" s="182"/>
      <c r="B25" s="178"/>
      <c r="C25" s="178"/>
      <c r="D25" s="178"/>
      <c r="E25" s="178"/>
      <c r="F25" s="178"/>
      <c r="G25" s="183"/>
    </row>
    <row r="26" spans="1:7" ht="15.75" customHeight="1" hidden="1">
      <c r="A26" s="1000" t="s">
        <v>94</v>
      </c>
      <c r="B26" s="1001"/>
      <c r="C26" s="1001"/>
      <c r="D26" s="1001"/>
      <c r="E26" s="1001"/>
      <c r="F26" s="1001"/>
      <c r="G26" s="1002"/>
    </row>
    <row r="27" spans="1:7" ht="47.25" customHeight="1" hidden="1">
      <c r="A27" s="124" t="s">
        <v>0</v>
      </c>
      <c r="B27" s="1027" t="s">
        <v>57</v>
      </c>
      <c r="C27" s="1028"/>
      <c r="D27" s="4" t="s">
        <v>5</v>
      </c>
      <c r="E27" s="5" t="s">
        <v>53</v>
      </c>
      <c r="F27" s="4" t="s">
        <v>54</v>
      </c>
      <c r="G27" s="125" t="s">
        <v>51</v>
      </c>
    </row>
    <row r="28" spans="1:7" ht="17.25" customHeight="1" hidden="1">
      <c r="A28" s="116" t="s">
        <v>37</v>
      </c>
      <c r="B28" s="1053"/>
      <c r="C28" s="1054"/>
      <c r="D28" s="36"/>
      <c r="E28" s="136"/>
      <c r="F28" s="136"/>
      <c r="G28" s="146">
        <f>E28*F28</f>
        <v>0</v>
      </c>
    </row>
    <row r="29" spans="1:7" ht="15" customHeight="1" hidden="1">
      <c r="A29" s="116">
        <v>2</v>
      </c>
      <c r="B29" s="1053"/>
      <c r="C29" s="1054"/>
      <c r="D29" s="36"/>
      <c r="E29" s="136"/>
      <c r="F29" s="136"/>
      <c r="G29" s="146">
        <f>E29*F29</f>
        <v>0</v>
      </c>
    </row>
    <row r="30" spans="1:7" ht="16.5" customHeight="1" hidden="1">
      <c r="A30" s="116">
        <v>3</v>
      </c>
      <c r="B30" s="1053"/>
      <c r="C30" s="1054"/>
      <c r="D30" s="36"/>
      <c r="E30" s="136"/>
      <c r="F30" s="136"/>
      <c r="G30" s="146">
        <f>E30*F30</f>
        <v>0</v>
      </c>
    </row>
    <row r="31" spans="1:7" ht="15.75" customHeight="1" hidden="1">
      <c r="A31" s="145" t="s">
        <v>35</v>
      </c>
      <c r="B31" s="1066"/>
      <c r="C31" s="1067"/>
      <c r="D31" s="79"/>
      <c r="E31" s="97"/>
      <c r="F31" s="81"/>
      <c r="G31" s="146">
        <f>E31*F31</f>
        <v>0</v>
      </c>
    </row>
    <row r="32" spans="1:7" ht="15.75" customHeight="1" hidden="1">
      <c r="A32" s="1221" t="s">
        <v>1</v>
      </c>
      <c r="B32" s="1001"/>
      <c r="C32" s="1021"/>
      <c r="D32" s="136"/>
      <c r="E32" s="136"/>
      <c r="F32" s="139"/>
      <c r="G32" s="142">
        <f>SUM(G28:G31)</f>
        <v>0</v>
      </c>
    </row>
    <row r="33" spans="1:8" ht="15.75" customHeight="1" hidden="1">
      <c r="A33" s="179"/>
      <c r="B33" s="179"/>
      <c r="C33" s="179"/>
      <c r="D33" s="180"/>
      <c r="E33" s="180"/>
      <c r="F33" s="283"/>
      <c r="G33" s="290"/>
      <c r="H33" s="112"/>
    </row>
    <row r="34" spans="1:8" ht="15.75" customHeight="1" hidden="1">
      <c r="A34" s="179"/>
      <c r="B34" s="179"/>
      <c r="C34" s="179"/>
      <c r="D34" s="180"/>
      <c r="E34" s="180"/>
      <c r="F34" s="283"/>
      <c r="G34" s="290"/>
      <c r="H34" s="112"/>
    </row>
    <row r="35" spans="1:8" ht="15.75" customHeight="1" hidden="1">
      <c r="A35" s="178"/>
      <c r="B35" s="1222"/>
      <c r="C35" s="1222"/>
      <c r="D35" s="1222"/>
      <c r="E35" s="1222"/>
      <c r="F35" s="178"/>
      <c r="G35" s="49"/>
      <c r="H35" s="112"/>
    </row>
    <row r="36" spans="1:7" ht="15.75" customHeight="1" hidden="1">
      <c r="A36" s="1058" t="s">
        <v>116</v>
      </c>
      <c r="B36" s="1059"/>
      <c r="C36" s="1059"/>
      <c r="D36" s="1059"/>
      <c r="E36" s="1059"/>
      <c r="F36" s="1059"/>
      <c r="G36" s="1060"/>
    </row>
    <row r="37" spans="1:7" ht="47.25" customHeight="1" hidden="1">
      <c r="A37" s="124" t="s">
        <v>0</v>
      </c>
      <c r="B37" s="1027" t="s">
        <v>57</v>
      </c>
      <c r="C37" s="1028"/>
      <c r="D37" s="4" t="s">
        <v>5</v>
      </c>
      <c r="E37" s="5" t="s">
        <v>53</v>
      </c>
      <c r="F37" s="4" t="s">
        <v>54</v>
      </c>
      <c r="G37" s="125" t="s">
        <v>51</v>
      </c>
    </row>
    <row r="38" spans="1:7" ht="32.25" customHeight="1" hidden="1">
      <c r="A38" s="116" t="s">
        <v>37</v>
      </c>
      <c r="B38" s="1053" t="s">
        <v>191</v>
      </c>
      <c r="C38" s="1054"/>
      <c r="D38" s="136"/>
      <c r="E38" s="136"/>
      <c r="F38" s="136"/>
      <c r="G38" s="146">
        <f>E38*F38*12</f>
        <v>0</v>
      </c>
    </row>
    <row r="39" spans="1:7" ht="15.75" customHeight="1" hidden="1">
      <c r="A39" s="145" t="s">
        <v>35</v>
      </c>
      <c r="B39" s="1066"/>
      <c r="C39" s="1067"/>
      <c r="D39" s="79"/>
      <c r="E39" s="97"/>
      <c r="F39" s="81"/>
      <c r="G39" s="146">
        <f>E39*F39*12</f>
        <v>0</v>
      </c>
    </row>
    <row r="40" spans="1:7" ht="15.75" customHeight="1" hidden="1">
      <c r="A40" s="1000" t="s">
        <v>1</v>
      </c>
      <c r="B40" s="1001"/>
      <c r="C40" s="1021"/>
      <c r="D40" s="136"/>
      <c r="E40" s="136"/>
      <c r="F40" s="139"/>
      <c r="G40" s="142">
        <f>SUM(G38:G39)</f>
        <v>0</v>
      </c>
    </row>
    <row r="41" spans="1:7" ht="31.5" customHeight="1" hidden="1">
      <c r="A41" s="182"/>
      <c r="B41" s="178"/>
      <c r="C41" s="178"/>
      <c r="D41" s="178"/>
      <c r="E41" s="178"/>
      <c r="F41" s="178"/>
      <c r="G41" s="183"/>
    </row>
    <row r="42" spans="1:7" ht="15.75" customHeight="1" hidden="1">
      <c r="A42" s="1077" t="s">
        <v>269</v>
      </c>
      <c r="B42" s="1078"/>
      <c r="C42" s="1078"/>
      <c r="D42" s="1078"/>
      <c r="E42" s="1078"/>
      <c r="F42" s="1078"/>
      <c r="G42" s="1079"/>
    </row>
    <row r="43" spans="1:7" ht="31.5" customHeight="1" hidden="1">
      <c r="A43" s="124" t="s">
        <v>0</v>
      </c>
      <c r="B43" s="1031" t="s">
        <v>80</v>
      </c>
      <c r="C43" s="1032"/>
      <c r="D43" s="1033"/>
      <c r="E43" s="48" t="s">
        <v>7</v>
      </c>
      <c r="F43" s="48" t="s">
        <v>54</v>
      </c>
      <c r="G43" s="125" t="s">
        <v>51</v>
      </c>
    </row>
    <row r="44" spans="1:7" ht="15.75" customHeight="1" hidden="1">
      <c r="A44" s="124">
        <v>1</v>
      </c>
      <c r="B44" s="1044"/>
      <c r="C44" s="1045"/>
      <c r="D44" s="1046"/>
      <c r="E44" s="98"/>
      <c r="F44" s="94"/>
      <c r="G44" s="126">
        <f>E44*F44</f>
        <v>0</v>
      </c>
    </row>
    <row r="45" spans="1:7" ht="15.75" customHeight="1" hidden="1">
      <c r="A45" s="135" t="s">
        <v>35</v>
      </c>
      <c r="B45" s="1044"/>
      <c r="C45" s="1045"/>
      <c r="D45" s="1046"/>
      <c r="E45" s="98"/>
      <c r="F45" s="94"/>
      <c r="G45" s="128">
        <f>E45*F45</f>
        <v>0</v>
      </c>
    </row>
    <row r="46" spans="1:7" ht="15.75" customHeight="1" hidden="1">
      <c r="A46" s="973" t="s">
        <v>1</v>
      </c>
      <c r="B46" s="974"/>
      <c r="C46" s="974"/>
      <c r="D46" s="975"/>
      <c r="E46" s="140"/>
      <c r="F46" s="140"/>
      <c r="G46" s="129">
        <f>SUM(G44:G45)</f>
        <v>0</v>
      </c>
    </row>
    <row r="47" spans="1:7" ht="31.5" customHeight="1" hidden="1">
      <c r="A47" s="182"/>
      <c r="B47" s="178"/>
      <c r="C47" s="178"/>
      <c r="D47" s="178"/>
      <c r="E47" s="178"/>
      <c r="F47" s="178"/>
      <c r="G47" s="183"/>
    </row>
    <row r="48" spans="1:7" ht="15.75" customHeight="1" hidden="1">
      <c r="A48" s="1077" t="s">
        <v>108</v>
      </c>
      <c r="B48" s="1078"/>
      <c r="C48" s="1078"/>
      <c r="D48" s="1078"/>
      <c r="E48" s="1078"/>
      <c r="F48" s="1078"/>
      <c r="G48" s="1079"/>
    </row>
    <row r="49" spans="1:7" ht="31.5" customHeight="1" hidden="1">
      <c r="A49" s="124" t="s">
        <v>0</v>
      </c>
      <c r="B49" s="1031" t="s">
        <v>2</v>
      </c>
      <c r="C49" s="1032"/>
      <c r="D49" s="1033"/>
      <c r="E49" s="48" t="s">
        <v>7</v>
      </c>
      <c r="F49" s="48" t="s">
        <v>54</v>
      </c>
      <c r="G49" s="125" t="s">
        <v>51</v>
      </c>
    </row>
    <row r="50" spans="1:7" ht="15.75" customHeight="1" hidden="1">
      <c r="A50" s="124">
        <v>1</v>
      </c>
      <c r="B50" s="1044"/>
      <c r="C50" s="1045"/>
      <c r="D50" s="1046"/>
      <c r="E50" s="98"/>
      <c r="F50" s="86"/>
      <c r="G50" s="126">
        <f>E50*F50</f>
        <v>0</v>
      </c>
    </row>
    <row r="51" spans="1:7" ht="15.75" customHeight="1" hidden="1">
      <c r="A51" s="135" t="s">
        <v>35</v>
      </c>
      <c r="B51" s="1044"/>
      <c r="C51" s="1045"/>
      <c r="D51" s="1046"/>
      <c r="E51" s="98"/>
      <c r="F51" s="86"/>
      <c r="G51" s="128">
        <f>E51*F51</f>
        <v>0</v>
      </c>
    </row>
    <row r="52" spans="1:7" ht="15.75" customHeight="1" hidden="1">
      <c r="A52" s="973" t="s">
        <v>1</v>
      </c>
      <c r="B52" s="974"/>
      <c r="C52" s="974"/>
      <c r="D52" s="975"/>
      <c r="E52" s="141"/>
      <c r="F52" s="141"/>
      <c r="G52" s="129">
        <f>SUM(G50:G51)</f>
        <v>0</v>
      </c>
    </row>
    <row r="53" spans="1:7" ht="31.5" customHeight="1" hidden="1">
      <c r="A53" s="182"/>
      <c r="B53" s="178"/>
      <c r="C53" s="178"/>
      <c r="D53" s="178"/>
      <c r="E53" s="178"/>
      <c r="F53" s="178"/>
      <c r="G53" s="183"/>
    </row>
    <row r="54" spans="1:7" ht="15.75" customHeight="1" hidden="1">
      <c r="A54" s="973" t="s">
        <v>277</v>
      </c>
      <c r="B54" s="974"/>
      <c r="C54" s="974"/>
      <c r="D54" s="974"/>
      <c r="E54" s="974"/>
      <c r="F54" s="974"/>
      <c r="G54" s="1091"/>
    </row>
    <row r="55" spans="1:7" ht="47.25" customHeight="1" hidden="1">
      <c r="A55" s="124" t="s">
        <v>0</v>
      </c>
      <c r="B55" s="1027" t="s">
        <v>2</v>
      </c>
      <c r="C55" s="1028"/>
      <c r="D55" s="4" t="s">
        <v>5</v>
      </c>
      <c r="E55" s="4" t="s">
        <v>53</v>
      </c>
      <c r="F55" s="4" t="s">
        <v>54</v>
      </c>
      <c r="G55" s="125" t="s">
        <v>51</v>
      </c>
    </row>
    <row r="56" spans="1:7" ht="15.75" customHeight="1" hidden="1">
      <c r="A56" s="124">
        <v>1</v>
      </c>
      <c r="B56" s="1094"/>
      <c r="C56" s="1095"/>
      <c r="D56" s="99"/>
      <c r="E56" s="100"/>
      <c r="F56" s="94"/>
      <c r="G56" s="158">
        <f>E56*F56</f>
        <v>0</v>
      </c>
    </row>
    <row r="57" spans="1:7" ht="15.75" customHeight="1" hidden="1">
      <c r="A57" s="109" t="s">
        <v>35</v>
      </c>
      <c r="B57" s="1047"/>
      <c r="C57" s="1048"/>
      <c r="D57" s="101"/>
      <c r="E57" s="102"/>
      <c r="F57" s="97"/>
      <c r="G57" s="159">
        <f>E57*F57</f>
        <v>0</v>
      </c>
    </row>
    <row r="58" spans="1:7" ht="16.5" customHeight="1" hidden="1" thickBot="1">
      <c r="A58" s="1049" t="s">
        <v>52</v>
      </c>
      <c r="B58" s="1050"/>
      <c r="C58" s="1223"/>
      <c r="D58" s="160"/>
      <c r="E58" s="160"/>
      <c r="F58" s="160"/>
      <c r="G58" s="117">
        <f>SUM(G56:G57)</f>
        <v>0</v>
      </c>
    </row>
    <row r="59" spans="1:7" ht="15.75" customHeight="1" hidden="1">
      <c r="A59" s="179"/>
      <c r="B59" s="179"/>
      <c r="C59" s="179"/>
      <c r="D59" s="180"/>
      <c r="E59" s="180"/>
      <c r="F59" s="180"/>
      <c r="G59" s="181"/>
    </row>
    <row r="60" ht="13.5" customHeight="1" hidden="1" thickBot="1"/>
    <row r="61" spans="1:7" ht="38.25" customHeight="1" hidden="1">
      <c r="A61" s="1061" t="s">
        <v>98</v>
      </c>
      <c r="B61" s="1062"/>
      <c r="C61" s="1062"/>
      <c r="D61" s="1062"/>
      <c r="E61" s="1062"/>
      <c r="F61" s="1063"/>
      <c r="G61" s="163">
        <f>G66</f>
        <v>0</v>
      </c>
    </row>
    <row r="62" spans="1:7" ht="31.5" customHeight="1" hidden="1">
      <c r="A62" s="1055" t="s">
        <v>99</v>
      </c>
      <c r="B62" s="1056"/>
      <c r="C62" s="1056"/>
      <c r="D62" s="1056"/>
      <c r="E62" s="1056"/>
      <c r="F62" s="1056"/>
      <c r="G62" s="1057"/>
    </row>
    <row r="63" spans="1:7" ht="31.5" customHeight="1" hidden="1">
      <c r="A63" s="124" t="s">
        <v>0</v>
      </c>
      <c r="B63" s="48" t="s">
        <v>76</v>
      </c>
      <c r="C63" s="1031" t="s">
        <v>2</v>
      </c>
      <c r="D63" s="1033"/>
      <c r="E63" s="48" t="s">
        <v>7</v>
      </c>
      <c r="F63" s="48" t="s">
        <v>54</v>
      </c>
      <c r="G63" s="125" t="s">
        <v>51</v>
      </c>
    </row>
    <row r="64" spans="1:7" ht="18.75" customHeight="1" hidden="1">
      <c r="A64" s="124">
        <v>1</v>
      </c>
      <c r="B64" s="92"/>
      <c r="C64" s="1025"/>
      <c r="D64" s="1026"/>
      <c r="E64" s="93"/>
      <c r="F64" s="94"/>
      <c r="G64" s="126">
        <f>E64*F64</f>
        <v>0</v>
      </c>
    </row>
    <row r="65" spans="1:7" ht="15.75" customHeight="1" hidden="1">
      <c r="A65" s="135" t="s">
        <v>35</v>
      </c>
      <c r="B65" s="92"/>
      <c r="C65" s="1025"/>
      <c r="D65" s="1026"/>
      <c r="E65" s="92"/>
      <c r="F65" s="94"/>
      <c r="G65" s="128">
        <f>E65*F65</f>
        <v>0</v>
      </c>
    </row>
    <row r="66" spans="1:7" ht="16.5" customHeight="1" hidden="1" thickBot="1">
      <c r="A66" s="1224" t="s">
        <v>1</v>
      </c>
      <c r="B66" s="1225"/>
      <c r="C66" s="1225"/>
      <c r="D66" s="1225"/>
      <c r="E66" s="1225"/>
      <c r="F66" s="1226"/>
      <c r="G66" s="133">
        <f>SUM(G64:G65)</f>
        <v>0</v>
      </c>
    </row>
    <row r="67" ht="12.75" customHeight="1" hidden="1" thickBot="1"/>
    <row r="68" spans="1:7" ht="18.75" hidden="1">
      <c r="A68" s="1227" t="s">
        <v>97</v>
      </c>
      <c r="B68" s="1228"/>
      <c r="C68" s="1228"/>
      <c r="D68" s="1228"/>
      <c r="E68" s="1228"/>
      <c r="F68" s="1229"/>
      <c r="G68" s="162">
        <f>G166</f>
        <v>0</v>
      </c>
    </row>
    <row r="69" spans="1:7" ht="12.75" customHeight="1" hidden="1">
      <c r="A69" s="111"/>
      <c r="B69" s="112"/>
      <c r="C69" s="112"/>
      <c r="D69" s="112"/>
      <c r="E69" s="112"/>
      <c r="F69" s="112"/>
      <c r="G69" s="113"/>
    </row>
    <row r="70" spans="1:7" ht="15.75" customHeight="1" hidden="1">
      <c r="A70" s="1000" t="s">
        <v>100</v>
      </c>
      <c r="B70" s="1001"/>
      <c r="C70" s="1001"/>
      <c r="D70" s="1001"/>
      <c r="E70" s="1001"/>
      <c r="F70" s="1001"/>
      <c r="G70" s="1002"/>
    </row>
    <row r="71" spans="1:7" ht="47.25" customHeight="1" hidden="1">
      <c r="A71" s="124" t="s">
        <v>0</v>
      </c>
      <c r="B71" s="1027" t="s">
        <v>57</v>
      </c>
      <c r="C71" s="1028"/>
      <c r="D71" s="4" t="s">
        <v>5</v>
      </c>
      <c r="E71" s="4" t="s">
        <v>53</v>
      </c>
      <c r="F71" s="4" t="s">
        <v>54</v>
      </c>
      <c r="G71" s="125" t="s">
        <v>51</v>
      </c>
    </row>
    <row r="72" spans="1:7" ht="15.75" customHeight="1" hidden="1">
      <c r="A72" s="143" t="s">
        <v>185</v>
      </c>
      <c r="B72" s="1087"/>
      <c r="C72" s="1088"/>
      <c r="D72" s="36"/>
      <c r="E72" s="136"/>
      <c r="F72" s="136"/>
      <c r="G72" s="146">
        <f>E72*F72</f>
        <v>0</v>
      </c>
    </row>
    <row r="73" spans="1:7" ht="32.25" customHeight="1" hidden="1">
      <c r="A73" s="143" t="s">
        <v>186</v>
      </c>
      <c r="B73" s="1082"/>
      <c r="C73" s="1083"/>
      <c r="D73" s="79"/>
      <c r="E73" s="80"/>
      <c r="F73" s="39"/>
      <c r="G73" s="146">
        <f>E73*F73</f>
        <v>0</v>
      </c>
    </row>
    <row r="74" spans="1:7" ht="18.75" customHeight="1" hidden="1">
      <c r="A74" s="143" t="s">
        <v>266</v>
      </c>
      <c r="B74" s="1082"/>
      <c r="C74" s="1083"/>
      <c r="D74" s="79"/>
      <c r="E74" s="80"/>
      <c r="F74" s="39"/>
      <c r="G74" s="146">
        <f>E74*F74</f>
        <v>0</v>
      </c>
    </row>
    <row r="75" spans="1:7" ht="18.75" customHeight="1" hidden="1">
      <c r="A75" s="143" t="s">
        <v>263</v>
      </c>
      <c r="B75" s="1082"/>
      <c r="C75" s="1083"/>
      <c r="D75" s="79"/>
      <c r="E75" s="80"/>
      <c r="F75" s="39"/>
      <c r="G75" s="146">
        <f>E75*F75</f>
        <v>0</v>
      </c>
    </row>
    <row r="76" spans="1:7" ht="15.75" customHeight="1" hidden="1">
      <c r="A76" s="145" t="s">
        <v>35</v>
      </c>
      <c r="B76" s="1066"/>
      <c r="C76" s="1067"/>
      <c r="D76" s="79"/>
      <c r="E76" s="80"/>
      <c r="F76" s="81"/>
      <c r="G76" s="146">
        <f>E76*F76</f>
        <v>0</v>
      </c>
    </row>
    <row r="77" spans="1:7" ht="15.75" customHeight="1" hidden="1">
      <c r="A77" s="1000" t="s">
        <v>52</v>
      </c>
      <c r="B77" s="1001"/>
      <c r="C77" s="1001"/>
      <c r="D77" s="1001"/>
      <c r="E77" s="1021"/>
      <c r="F77" s="43"/>
      <c r="G77" s="142">
        <f>SUM(G72:G76)</f>
        <v>0</v>
      </c>
    </row>
    <row r="78" spans="1:7" ht="31.5" customHeight="1" hidden="1">
      <c r="A78" s="111"/>
      <c r="B78" s="112"/>
      <c r="C78" s="112"/>
      <c r="D78" s="112"/>
      <c r="E78" s="112"/>
      <c r="F78" s="112"/>
      <c r="G78" s="113"/>
    </row>
    <row r="79" spans="1:7" ht="15.75" customHeight="1" hidden="1">
      <c r="A79" s="1000" t="s">
        <v>101</v>
      </c>
      <c r="B79" s="1001"/>
      <c r="C79" s="1001"/>
      <c r="D79" s="1001"/>
      <c r="E79" s="1001"/>
      <c r="F79" s="1021"/>
      <c r="G79" s="142">
        <f>G85+G91</f>
        <v>0</v>
      </c>
    </row>
    <row r="80" spans="1:7" ht="15.75" customHeight="1" hidden="1">
      <c r="A80" s="1000" t="s">
        <v>103</v>
      </c>
      <c r="B80" s="1001"/>
      <c r="C80" s="1001"/>
      <c r="D80" s="1001"/>
      <c r="E80" s="1001"/>
      <c r="F80" s="1001"/>
      <c r="G80" s="1002"/>
    </row>
    <row r="81" spans="1:7" ht="63" customHeight="1" hidden="1">
      <c r="A81" s="114" t="s">
        <v>0</v>
      </c>
      <c r="B81" s="7" t="s">
        <v>57</v>
      </c>
      <c r="C81" s="4" t="s">
        <v>62</v>
      </c>
      <c r="D81" s="4" t="s">
        <v>63</v>
      </c>
      <c r="E81" s="4" t="s">
        <v>64</v>
      </c>
      <c r="F81" s="4" t="s">
        <v>72</v>
      </c>
      <c r="G81" s="125" t="s">
        <v>51</v>
      </c>
    </row>
    <row r="82" spans="1:7" ht="15.75" customHeight="1" hidden="1">
      <c r="A82" s="1037" t="s">
        <v>37</v>
      </c>
      <c r="B82" s="1051" t="s">
        <v>58</v>
      </c>
      <c r="C82" s="36" t="s">
        <v>60</v>
      </c>
      <c r="D82" s="72"/>
      <c r="E82" s="72"/>
      <c r="F82" s="291"/>
      <c r="G82" s="147">
        <f>D82*E82*F82</f>
        <v>0</v>
      </c>
    </row>
    <row r="83" spans="1:7" ht="15.75" customHeight="1" hidden="1">
      <c r="A83" s="1038"/>
      <c r="B83" s="1052"/>
      <c r="C83" s="36" t="s">
        <v>61</v>
      </c>
      <c r="D83" s="72"/>
      <c r="E83" s="72"/>
      <c r="F83" s="291"/>
      <c r="G83" s="148">
        <f>D83*E83*F83</f>
        <v>0</v>
      </c>
    </row>
    <row r="84" spans="1:7" ht="15.75" customHeight="1" hidden="1">
      <c r="A84" s="149" t="s">
        <v>38</v>
      </c>
      <c r="B84" s="85" t="s">
        <v>59</v>
      </c>
      <c r="C84" s="78"/>
      <c r="D84" s="72"/>
      <c r="E84" s="72"/>
      <c r="F84" s="84"/>
      <c r="G84" s="148">
        <f>D84*E84*F84</f>
        <v>0</v>
      </c>
    </row>
    <row r="85" spans="1:7" ht="15.75" customHeight="1" hidden="1">
      <c r="A85" s="973" t="s">
        <v>1</v>
      </c>
      <c r="B85" s="974"/>
      <c r="C85" s="974"/>
      <c r="D85" s="974"/>
      <c r="E85" s="974"/>
      <c r="F85" s="975"/>
      <c r="G85" s="142">
        <f>SUM(G82:G84)</f>
        <v>0</v>
      </c>
    </row>
    <row r="86" spans="1:7" ht="12.75" customHeight="1" hidden="1">
      <c r="A86" s="111"/>
      <c r="B86" s="112"/>
      <c r="C86" s="112"/>
      <c r="D86" s="112"/>
      <c r="E86" s="112"/>
      <c r="F86" s="112"/>
      <c r="G86" s="113"/>
    </row>
    <row r="87" spans="1:7" ht="15.75" customHeight="1" hidden="1">
      <c r="A87" s="1000" t="s">
        <v>104</v>
      </c>
      <c r="B87" s="1001"/>
      <c r="C87" s="1001"/>
      <c r="D87" s="1001"/>
      <c r="E87" s="1001"/>
      <c r="F87" s="1001"/>
      <c r="G87" s="1002"/>
    </row>
    <row r="88" spans="1:7" ht="31.5" customHeight="1" hidden="1">
      <c r="A88" s="150" t="s">
        <v>0</v>
      </c>
      <c r="B88" s="41" t="s">
        <v>47</v>
      </c>
      <c r="C88" s="1003" t="s">
        <v>48</v>
      </c>
      <c r="D88" s="1004"/>
      <c r="E88" s="1005"/>
      <c r="F88" s="36" t="s">
        <v>4</v>
      </c>
      <c r="G88" s="151" t="s">
        <v>51</v>
      </c>
    </row>
    <row r="89" spans="1:7" ht="15.75" customHeight="1" hidden="1">
      <c r="A89" s="150">
        <v>1</v>
      </c>
      <c r="B89" s="82"/>
      <c r="C89" s="1073"/>
      <c r="D89" s="1074"/>
      <c r="E89" s="1220"/>
      <c r="F89" s="83"/>
      <c r="G89" s="152">
        <f>F89*2</f>
        <v>0</v>
      </c>
    </row>
    <row r="90" spans="1:7" ht="15.75" customHeight="1" hidden="1">
      <c r="A90" s="153" t="s">
        <v>35</v>
      </c>
      <c r="B90" s="82"/>
      <c r="C90" s="1073"/>
      <c r="D90" s="1074"/>
      <c r="E90" s="1220"/>
      <c r="F90" s="83"/>
      <c r="G90" s="154">
        <f>F90*2</f>
        <v>0</v>
      </c>
    </row>
    <row r="91" spans="1:7" ht="15.75" customHeight="1" hidden="1">
      <c r="A91" s="989" t="s">
        <v>1</v>
      </c>
      <c r="B91" s="990"/>
      <c r="C91" s="990"/>
      <c r="D91" s="990"/>
      <c r="E91" s="990"/>
      <c r="F91" s="991"/>
      <c r="G91" s="155">
        <f>SUM(G89:G90)</f>
        <v>0</v>
      </c>
    </row>
    <row r="92" spans="1:7" ht="31.5" customHeight="1" hidden="1">
      <c r="A92" s="111"/>
      <c r="B92" s="112"/>
      <c r="C92" s="112"/>
      <c r="D92" s="112"/>
      <c r="E92" s="112"/>
      <c r="F92" s="112"/>
      <c r="G92" s="113"/>
    </row>
    <row r="93" spans="1:7" ht="15.75" customHeight="1" hidden="1">
      <c r="A93" s="1000" t="s">
        <v>105</v>
      </c>
      <c r="B93" s="1001"/>
      <c r="C93" s="1001"/>
      <c r="D93" s="1001"/>
      <c r="E93" s="1001"/>
      <c r="F93" s="1001"/>
      <c r="G93" s="1002"/>
    </row>
    <row r="94" spans="1:7" ht="78.75" customHeight="1" hidden="1">
      <c r="A94" s="124" t="s">
        <v>0</v>
      </c>
      <c r="B94" s="7" t="s">
        <v>57</v>
      </c>
      <c r="C94" s="4" t="s">
        <v>6</v>
      </c>
      <c r="D94" s="4" t="s">
        <v>7</v>
      </c>
      <c r="E94" s="998" t="s">
        <v>69</v>
      </c>
      <c r="F94" s="999"/>
      <c r="G94" s="125" t="s">
        <v>51</v>
      </c>
    </row>
    <row r="95" spans="1:7" ht="15.75" customHeight="1" hidden="1">
      <c r="A95" s="156">
        <v>1</v>
      </c>
      <c r="B95" s="42"/>
      <c r="C95" s="4"/>
      <c r="D95" s="65"/>
      <c r="E95" s="1029"/>
      <c r="F95" s="1030"/>
      <c r="G95" s="262">
        <f>D95*E95</f>
        <v>0</v>
      </c>
    </row>
    <row r="96" spans="1:7" ht="15.75" customHeight="1" hidden="1">
      <c r="A96" s="156">
        <v>2</v>
      </c>
      <c r="B96" s="40"/>
      <c r="C96" s="36"/>
      <c r="D96" s="87"/>
      <c r="E96" s="1029"/>
      <c r="F96" s="1030"/>
      <c r="G96" s="262">
        <f>D96*E96</f>
        <v>0</v>
      </c>
    </row>
    <row r="97" spans="1:7" ht="15.75" customHeight="1" hidden="1">
      <c r="A97" s="109">
        <v>3</v>
      </c>
      <c r="B97" s="40"/>
      <c r="C97" s="4"/>
      <c r="D97" s="88"/>
      <c r="E97" s="1029"/>
      <c r="F97" s="1030"/>
      <c r="G97" s="144">
        <f>D97*E97</f>
        <v>0</v>
      </c>
    </row>
    <row r="98" spans="1:7" ht="15.75" customHeight="1" hidden="1">
      <c r="A98" s="109"/>
      <c r="B98" s="40"/>
      <c r="C98" s="4"/>
      <c r="D98" s="88"/>
      <c r="E98" s="1029"/>
      <c r="F98" s="1030"/>
      <c r="G98" s="144">
        <f>(G95+G96)*4.1%</f>
        <v>0</v>
      </c>
    </row>
    <row r="99" spans="1:7" ht="15.75" customHeight="1" hidden="1">
      <c r="A99" s="973" t="s">
        <v>1</v>
      </c>
      <c r="B99" s="974"/>
      <c r="C99" s="974"/>
      <c r="D99" s="974"/>
      <c r="E99" s="974"/>
      <c r="F99" s="975"/>
      <c r="G99" s="292">
        <f>SUM(G95:G98)</f>
        <v>0</v>
      </c>
    </row>
    <row r="100" spans="1:7" ht="31.5" customHeight="1" hidden="1">
      <c r="A100" s="111"/>
      <c r="B100" s="112"/>
      <c r="C100" s="112"/>
      <c r="D100" s="112"/>
      <c r="E100" s="112"/>
      <c r="F100" s="112"/>
      <c r="G100" s="113"/>
    </row>
    <row r="101" spans="1:7" ht="33.75" customHeight="1" hidden="1">
      <c r="A101" s="1055" t="s">
        <v>111</v>
      </c>
      <c r="B101" s="1056"/>
      <c r="C101" s="1056"/>
      <c r="D101" s="1056"/>
      <c r="E101" s="1056"/>
      <c r="F101" s="1056"/>
      <c r="G101" s="1057"/>
    </row>
    <row r="102" spans="1:7" ht="31.5" customHeight="1" hidden="1">
      <c r="A102" s="124" t="s">
        <v>0</v>
      </c>
      <c r="B102" s="7" t="s">
        <v>57</v>
      </c>
      <c r="C102" s="998" t="s">
        <v>7</v>
      </c>
      <c r="D102" s="999"/>
      <c r="E102" s="4" t="s">
        <v>73</v>
      </c>
      <c r="F102" s="4" t="s">
        <v>68</v>
      </c>
      <c r="G102" s="125" t="s">
        <v>51</v>
      </c>
    </row>
    <row r="103" spans="1:7" ht="15.75" customHeight="1" hidden="1">
      <c r="A103" s="150">
        <v>1</v>
      </c>
      <c r="B103" s="82"/>
      <c r="C103" s="1080"/>
      <c r="D103" s="1219"/>
      <c r="E103" s="89"/>
      <c r="F103" s="84"/>
      <c r="G103" s="152">
        <f>C103*E103*F103</f>
        <v>0</v>
      </c>
    </row>
    <row r="104" spans="1:7" ht="15.75" customHeight="1" hidden="1">
      <c r="A104" s="153" t="s">
        <v>35</v>
      </c>
      <c r="B104" s="82"/>
      <c r="C104" s="1073"/>
      <c r="D104" s="1220"/>
      <c r="E104" s="90"/>
      <c r="F104" s="71"/>
      <c r="G104" s="154">
        <f>F104*2</f>
        <v>0</v>
      </c>
    </row>
    <row r="105" spans="1:7" ht="15.75" customHeight="1" hidden="1">
      <c r="A105" s="989" t="s">
        <v>1</v>
      </c>
      <c r="B105" s="990"/>
      <c r="C105" s="990"/>
      <c r="D105" s="990"/>
      <c r="E105" s="990"/>
      <c r="F105" s="991"/>
      <c r="G105" s="155">
        <f>SUM(G103:G104)</f>
        <v>0</v>
      </c>
    </row>
    <row r="106" spans="1:7" ht="31.5" customHeight="1" hidden="1">
      <c r="A106" s="111"/>
      <c r="B106" s="112"/>
      <c r="C106" s="112"/>
      <c r="D106" s="112"/>
      <c r="E106" s="112"/>
      <c r="F106" s="112"/>
      <c r="G106" s="113"/>
    </row>
    <row r="107" spans="1:7" ht="15.75" customHeight="1" hidden="1">
      <c r="A107" s="1000" t="s">
        <v>99</v>
      </c>
      <c r="B107" s="1001"/>
      <c r="C107" s="1001"/>
      <c r="D107" s="1001"/>
      <c r="E107" s="1001"/>
      <c r="F107" s="1021"/>
      <c r="G107" s="129">
        <f>G113+G119</f>
        <v>0</v>
      </c>
    </row>
    <row r="108" spans="1:7" ht="15.75" customHeight="1" hidden="1">
      <c r="A108" s="1000" t="s">
        <v>106</v>
      </c>
      <c r="B108" s="1001"/>
      <c r="C108" s="1001"/>
      <c r="D108" s="1001"/>
      <c r="E108" s="1001"/>
      <c r="F108" s="1001"/>
      <c r="G108" s="1002"/>
    </row>
    <row r="109" spans="1:7" ht="78.75" customHeight="1" hidden="1">
      <c r="A109" s="124" t="s">
        <v>0</v>
      </c>
      <c r="B109" s="5" t="s">
        <v>57</v>
      </c>
      <c r="C109" s="4" t="s">
        <v>6</v>
      </c>
      <c r="D109" s="4" t="s">
        <v>71</v>
      </c>
      <c r="E109" s="4" t="s">
        <v>73</v>
      </c>
      <c r="F109" s="4" t="s">
        <v>74</v>
      </c>
      <c r="G109" s="125" t="s">
        <v>51</v>
      </c>
    </row>
    <row r="110" spans="1:7" ht="15.75" customHeight="1" hidden="1">
      <c r="A110" s="124">
        <v>1</v>
      </c>
      <c r="B110" s="92" t="s">
        <v>70</v>
      </c>
      <c r="C110" s="4" t="s">
        <v>65</v>
      </c>
      <c r="D110" s="91"/>
      <c r="E110" s="93"/>
      <c r="F110" s="94"/>
      <c r="G110" s="126">
        <f>D110*E110*F110</f>
        <v>0</v>
      </c>
    </row>
    <row r="111" spans="1:7" ht="31.5" customHeight="1" hidden="1">
      <c r="A111" s="127">
        <v>2</v>
      </c>
      <c r="B111" s="92" t="s">
        <v>75</v>
      </c>
      <c r="C111" s="91"/>
      <c r="D111" s="91"/>
      <c r="E111" s="93"/>
      <c r="F111" s="94"/>
      <c r="G111" s="128">
        <f>D111*E111*F111</f>
        <v>0</v>
      </c>
    </row>
    <row r="112" spans="1:7" ht="15.75" customHeight="1" hidden="1">
      <c r="A112" s="135" t="s">
        <v>35</v>
      </c>
      <c r="B112" s="92"/>
      <c r="C112" s="91"/>
      <c r="D112" s="91"/>
      <c r="E112" s="92"/>
      <c r="F112" s="94"/>
      <c r="G112" s="128">
        <f>D112*E112*F112</f>
        <v>0</v>
      </c>
    </row>
    <row r="113" spans="1:7" ht="15.75" customHeight="1" hidden="1">
      <c r="A113" s="973" t="s">
        <v>1</v>
      </c>
      <c r="B113" s="974"/>
      <c r="C113" s="974"/>
      <c r="D113" s="974"/>
      <c r="E113" s="974"/>
      <c r="F113" s="975"/>
      <c r="G113" s="129">
        <f>SUM(G110:G112)</f>
        <v>0</v>
      </c>
    </row>
    <row r="114" spans="1:7" ht="12.75" customHeight="1" hidden="1">
      <c r="A114" s="111"/>
      <c r="B114" s="112"/>
      <c r="C114" s="112"/>
      <c r="D114" s="112"/>
      <c r="E114" s="112"/>
      <c r="F114" s="112"/>
      <c r="G114" s="113"/>
    </row>
    <row r="115" spans="1:7" ht="15.75" customHeight="1" hidden="1">
      <c r="A115" s="1000" t="s">
        <v>107</v>
      </c>
      <c r="B115" s="1001"/>
      <c r="C115" s="1001"/>
      <c r="D115" s="1001"/>
      <c r="E115" s="1001"/>
      <c r="F115" s="1001"/>
      <c r="G115" s="1002"/>
    </row>
    <row r="116" spans="1:7" ht="31.5" customHeight="1" hidden="1">
      <c r="A116" s="124" t="s">
        <v>0</v>
      </c>
      <c r="B116" s="48" t="s">
        <v>76</v>
      </c>
      <c r="C116" s="1031" t="s">
        <v>2</v>
      </c>
      <c r="D116" s="1033"/>
      <c r="E116" s="48" t="s">
        <v>7</v>
      </c>
      <c r="F116" s="48" t="s">
        <v>54</v>
      </c>
      <c r="G116" s="125" t="s">
        <v>51</v>
      </c>
    </row>
    <row r="117" spans="1:7" ht="31.5" customHeight="1" hidden="1">
      <c r="A117" s="124">
        <v>1</v>
      </c>
      <c r="B117" s="92"/>
      <c r="C117" s="1025"/>
      <c r="D117" s="1026"/>
      <c r="E117" s="93"/>
      <c r="F117" s="94"/>
      <c r="G117" s="126">
        <f>E117*F117</f>
        <v>0</v>
      </c>
    </row>
    <row r="118" spans="1:7" ht="15.75" customHeight="1" hidden="1">
      <c r="A118" s="135" t="s">
        <v>35</v>
      </c>
      <c r="B118" s="92"/>
      <c r="C118" s="1025"/>
      <c r="D118" s="1026"/>
      <c r="E118" s="92"/>
      <c r="F118" s="94"/>
      <c r="G118" s="128">
        <f>E118*F118</f>
        <v>0</v>
      </c>
    </row>
    <row r="119" spans="1:7" ht="15.75" customHeight="1" hidden="1">
      <c r="A119" s="973" t="s">
        <v>1</v>
      </c>
      <c r="B119" s="974"/>
      <c r="C119" s="974"/>
      <c r="D119" s="974"/>
      <c r="E119" s="974"/>
      <c r="F119" s="975"/>
      <c r="G119" s="129">
        <f>SUM(G117:G118)</f>
        <v>0</v>
      </c>
    </row>
    <row r="120" spans="1:7" ht="31.5" customHeight="1" hidden="1">
      <c r="A120" s="111"/>
      <c r="B120" s="112"/>
      <c r="C120" s="112"/>
      <c r="D120" s="112"/>
      <c r="E120" s="112"/>
      <c r="F120" s="112"/>
      <c r="G120" s="113"/>
    </row>
    <row r="121" spans="1:7" ht="15.75" customHeight="1" hidden="1">
      <c r="A121" s="1000" t="s">
        <v>94</v>
      </c>
      <c r="B121" s="1001"/>
      <c r="C121" s="1001"/>
      <c r="D121" s="1001"/>
      <c r="E121" s="1001"/>
      <c r="F121" s="1001"/>
      <c r="G121" s="1002"/>
    </row>
    <row r="122" spans="1:7" ht="47.25" customHeight="1" hidden="1">
      <c r="A122" s="124" t="s">
        <v>0</v>
      </c>
      <c r="B122" s="1027" t="s">
        <v>57</v>
      </c>
      <c r="C122" s="1028"/>
      <c r="D122" s="4" t="s">
        <v>5</v>
      </c>
      <c r="E122" s="5" t="s">
        <v>53</v>
      </c>
      <c r="F122" s="4" t="s">
        <v>54</v>
      </c>
      <c r="G122" s="125" t="s">
        <v>51</v>
      </c>
    </row>
    <row r="123" spans="1:7" ht="15.75" customHeight="1" hidden="1">
      <c r="A123" s="116" t="s">
        <v>37</v>
      </c>
      <c r="B123" s="1087" t="s">
        <v>81</v>
      </c>
      <c r="C123" s="1088"/>
      <c r="D123" s="136"/>
      <c r="E123" s="136"/>
      <c r="F123" s="136"/>
      <c r="G123" s="157"/>
    </row>
    <row r="124" spans="1:7" ht="15.75" customHeight="1" hidden="1">
      <c r="A124" s="143" t="s">
        <v>36</v>
      </c>
      <c r="B124" s="1082"/>
      <c r="C124" s="1083"/>
      <c r="D124" s="79"/>
      <c r="E124" s="97"/>
      <c r="F124" s="81"/>
      <c r="G124" s="146">
        <f>E124*F124*12</f>
        <v>0</v>
      </c>
    </row>
    <row r="125" spans="1:7" ht="16.5" customHeight="1" hidden="1">
      <c r="A125" s="145" t="s">
        <v>35</v>
      </c>
      <c r="B125" s="1082"/>
      <c r="C125" s="1083"/>
      <c r="D125" s="79"/>
      <c r="E125" s="97"/>
      <c r="F125" s="81"/>
      <c r="G125" s="146">
        <f>E125*F125*12</f>
        <v>0</v>
      </c>
    </row>
    <row r="126" spans="1:7" ht="15.75" customHeight="1" hidden="1">
      <c r="A126" s="143" t="s">
        <v>38</v>
      </c>
      <c r="B126" s="1066" t="s">
        <v>121</v>
      </c>
      <c r="C126" s="1067"/>
      <c r="D126" s="78"/>
      <c r="E126" s="78"/>
      <c r="F126" s="136"/>
      <c r="G126" s="157"/>
    </row>
    <row r="127" spans="1:7" ht="15.75" customHeight="1" hidden="1">
      <c r="A127" s="143" t="s">
        <v>39</v>
      </c>
      <c r="B127" s="1082"/>
      <c r="C127" s="1083"/>
      <c r="D127" s="79"/>
      <c r="E127" s="97"/>
      <c r="F127" s="39"/>
      <c r="G127" s="144">
        <f>E127*F127</f>
        <v>0</v>
      </c>
    </row>
    <row r="128" spans="1:7" ht="18" customHeight="1" hidden="1">
      <c r="A128" s="143" t="s">
        <v>278</v>
      </c>
      <c r="B128" s="1066"/>
      <c r="C128" s="1067"/>
      <c r="D128" s="79"/>
      <c r="E128" s="97"/>
      <c r="F128" s="39"/>
      <c r="G128" s="144">
        <f>E128*F128</f>
        <v>0</v>
      </c>
    </row>
    <row r="129" spans="1:7" ht="15" customHeight="1" hidden="1">
      <c r="A129" s="143" t="s">
        <v>279</v>
      </c>
      <c r="B129" s="1066"/>
      <c r="C129" s="1067"/>
      <c r="D129" s="79"/>
      <c r="E129" s="97"/>
      <c r="F129" s="39"/>
      <c r="G129" s="144">
        <f>E129*F129</f>
        <v>0</v>
      </c>
    </row>
    <row r="130" spans="1:7" ht="15.75" customHeight="1" hidden="1">
      <c r="A130" s="145" t="s">
        <v>35</v>
      </c>
      <c r="B130" s="1066"/>
      <c r="C130" s="1067"/>
      <c r="D130" s="79"/>
      <c r="E130" s="97"/>
      <c r="F130" s="81"/>
      <c r="G130" s="146">
        <f>E130*F130</f>
        <v>0</v>
      </c>
    </row>
    <row r="131" spans="1:7" ht="15.75" hidden="1">
      <c r="A131" s="977" t="s">
        <v>1</v>
      </c>
      <c r="B131" s="977"/>
      <c r="C131" s="977"/>
      <c r="D131" s="136"/>
      <c r="E131" s="136"/>
      <c r="F131" s="139"/>
      <c r="G131" s="142">
        <f>SUM(G123:G130)</f>
        <v>0</v>
      </c>
    </row>
    <row r="132" spans="1:8" ht="15.75" hidden="1">
      <c r="A132" s="179"/>
      <c r="B132" s="179"/>
      <c r="C132" s="179"/>
      <c r="D132" s="180"/>
      <c r="E132" s="180"/>
      <c r="F132" s="283"/>
      <c r="G132" s="293"/>
      <c r="H132" s="112"/>
    </row>
    <row r="133" spans="1:7" ht="15.75" hidden="1">
      <c r="A133" s="1000" t="s">
        <v>113</v>
      </c>
      <c r="B133" s="1001"/>
      <c r="C133" s="1001"/>
      <c r="D133" s="1001"/>
      <c r="E133" s="1001"/>
      <c r="F133" s="1001"/>
      <c r="G133" s="1002"/>
    </row>
    <row r="134" spans="1:7" ht="63" hidden="1">
      <c r="A134" s="124" t="s">
        <v>0</v>
      </c>
      <c r="B134" s="1027" t="s">
        <v>57</v>
      </c>
      <c r="C134" s="1028"/>
      <c r="D134" s="4" t="s">
        <v>5</v>
      </c>
      <c r="E134" s="5" t="s">
        <v>53</v>
      </c>
      <c r="F134" s="4" t="s">
        <v>54</v>
      </c>
      <c r="G134" s="125" t="s">
        <v>51</v>
      </c>
    </row>
    <row r="135" spans="1:7" ht="15.75" hidden="1">
      <c r="A135" s="116" t="s">
        <v>37</v>
      </c>
      <c r="B135" s="1087" t="s">
        <v>112</v>
      </c>
      <c r="C135" s="1090"/>
      <c r="D135" s="136"/>
      <c r="E135" s="136"/>
      <c r="F135" s="136"/>
      <c r="G135" s="146">
        <f>E135*F135</f>
        <v>0</v>
      </c>
    </row>
    <row r="136" spans="1:7" ht="15.75" hidden="1">
      <c r="A136" s="145" t="s">
        <v>35</v>
      </c>
      <c r="B136" s="1066"/>
      <c r="C136" s="1075"/>
      <c r="D136" s="79"/>
      <c r="E136" s="97"/>
      <c r="F136" s="81"/>
      <c r="G136" s="146">
        <f>E136*F136</f>
        <v>0</v>
      </c>
    </row>
    <row r="137" spans="1:7" ht="15.75" hidden="1">
      <c r="A137" s="1000" t="s">
        <v>1</v>
      </c>
      <c r="B137" s="1001"/>
      <c r="C137" s="1001"/>
      <c r="D137" s="136"/>
      <c r="E137" s="136"/>
      <c r="F137" s="139"/>
      <c r="G137" s="142">
        <f>SUM(G135:G136)</f>
        <v>0</v>
      </c>
    </row>
    <row r="138" spans="1:7" ht="31.5" customHeight="1" hidden="1">
      <c r="A138" s="111"/>
      <c r="B138" s="112"/>
      <c r="C138" s="112"/>
      <c r="D138" s="112"/>
      <c r="E138" s="112"/>
      <c r="F138" s="112"/>
      <c r="G138" s="113"/>
    </row>
    <row r="139" spans="1:7" ht="15.75" hidden="1">
      <c r="A139" s="1000" t="s">
        <v>116</v>
      </c>
      <c r="B139" s="1001"/>
      <c r="C139" s="1001"/>
      <c r="D139" s="1001"/>
      <c r="E139" s="1001"/>
      <c r="F139" s="1001"/>
      <c r="G139" s="1002"/>
    </row>
    <row r="140" spans="1:7" ht="63" hidden="1">
      <c r="A140" s="124" t="s">
        <v>0</v>
      </c>
      <c r="B140" s="1027" t="s">
        <v>57</v>
      </c>
      <c r="C140" s="1028"/>
      <c r="D140" s="4" t="s">
        <v>5</v>
      </c>
      <c r="E140" s="5" t="s">
        <v>53</v>
      </c>
      <c r="F140" s="4" t="s">
        <v>54</v>
      </c>
      <c r="G140" s="125" t="s">
        <v>51</v>
      </c>
    </row>
    <row r="141" spans="1:7" ht="15.75" hidden="1">
      <c r="A141" s="116" t="s">
        <v>37</v>
      </c>
      <c r="B141" s="1087" t="s">
        <v>117</v>
      </c>
      <c r="C141" s="1090"/>
      <c r="D141" s="136"/>
      <c r="E141" s="136"/>
      <c r="F141" s="136"/>
      <c r="G141" s="157"/>
    </row>
    <row r="142" spans="1:7" ht="15.75" hidden="1">
      <c r="A142" s="143" t="s">
        <v>36</v>
      </c>
      <c r="B142" s="1066"/>
      <c r="C142" s="1075"/>
      <c r="D142" s="79"/>
      <c r="E142" s="97"/>
      <c r="F142" s="39"/>
      <c r="G142" s="144">
        <f>E142*F142*12</f>
        <v>0</v>
      </c>
    </row>
    <row r="143" spans="1:7" ht="15.75" hidden="1">
      <c r="A143" s="145" t="s">
        <v>35</v>
      </c>
      <c r="B143" s="1066"/>
      <c r="C143" s="1075"/>
      <c r="D143" s="79"/>
      <c r="E143" s="97"/>
      <c r="F143" s="81"/>
      <c r="G143" s="146">
        <f>E143*F143*12</f>
        <v>0</v>
      </c>
    </row>
    <row r="144" spans="1:7" ht="15.75" hidden="1">
      <c r="A144" s="143" t="s">
        <v>38</v>
      </c>
      <c r="B144" s="1066" t="s">
        <v>118</v>
      </c>
      <c r="C144" s="1075"/>
      <c r="D144" s="78"/>
      <c r="E144" s="78"/>
      <c r="F144" s="136"/>
      <c r="G144" s="157"/>
    </row>
    <row r="145" spans="1:7" ht="15.75" hidden="1">
      <c r="A145" s="143" t="s">
        <v>39</v>
      </c>
      <c r="B145" s="1066"/>
      <c r="C145" s="1075"/>
      <c r="D145" s="79"/>
      <c r="E145" s="97"/>
      <c r="F145" s="39"/>
      <c r="G145" s="144">
        <f>E145*F145</f>
        <v>0</v>
      </c>
    </row>
    <row r="146" spans="1:7" ht="15.75" hidden="1">
      <c r="A146" s="145" t="s">
        <v>35</v>
      </c>
      <c r="B146" s="1066"/>
      <c r="C146" s="1075"/>
      <c r="D146" s="79"/>
      <c r="E146" s="97"/>
      <c r="F146" s="81"/>
      <c r="G146" s="146">
        <f>E146*F146</f>
        <v>0</v>
      </c>
    </row>
    <row r="147" spans="1:7" ht="15.75" hidden="1">
      <c r="A147" s="143" t="s">
        <v>40</v>
      </c>
      <c r="B147" s="1066" t="s">
        <v>119</v>
      </c>
      <c r="C147" s="1075"/>
      <c r="D147" s="78"/>
      <c r="E147" s="78"/>
      <c r="F147" s="136"/>
      <c r="G147" s="157"/>
    </row>
    <row r="148" spans="1:7" ht="15.75" hidden="1">
      <c r="A148" s="143" t="s">
        <v>41</v>
      </c>
      <c r="B148" s="1066"/>
      <c r="C148" s="1075"/>
      <c r="D148" s="79"/>
      <c r="E148" s="97"/>
      <c r="F148" s="39"/>
      <c r="G148" s="144">
        <f>E148*F148</f>
        <v>0</v>
      </c>
    </row>
    <row r="149" spans="1:7" ht="15.75" hidden="1">
      <c r="A149" s="145" t="s">
        <v>35</v>
      </c>
      <c r="B149" s="1066"/>
      <c r="C149" s="1075"/>
      <c r="D149" s="79"/>
      <c r="E149" s="97"/>
      <c r="F149" s="81"/>
      <c r="G149" s="146">
        <f>E149*F149</f>
        <v>0</v>
      </c>
    </row>
    <row r="150" spans="1:7" ht="15.75" hidden="1">
      <c r="A150" s="143" t="s">
        <v>114</v>
      </c>
      <c r="B150" s="1066" t="s">
        <v>120</v>
      </c>
      <c r="C150" s="1075"/>
      <c r="D150" s="78"/>
      <c r="E150" s="78"/>
      <c r="F150" s="136"/>
      <c r="G150" s="157"/>
    </row>
    <row r="151" spans="1:7" ht="15.75" hidden="1">
      <c r="A151" s="143" t="s">
        <v>115</v>
      </c>
      <c r="B151" s="1066"/>
      <c r="C151" s="1075"/>
      <c r="D151" s="79"/>
      <c r="E151" s="97"/>
      <c r="F151" s="39"/>
      <c r="G151" s="144">
        <f>E151*F151</f>
        <v>0</v>
      </c>
    </row>
    <row r="152" spans="1:7" ht="15.75" hidden="1">
      <c r="A152" s="145" t="s">
        <v>35</v>
      </c>
      <c r="B152" s="1066"/>
      <c r="C152" s="1075"/>
      <c r="D152" s="79"/>
      <c r="E152" s="97"/>
      <c r="F152" s="81"/>
      <c r="G152" s="146">
        <f>E152*F152</f>
        <v>0</v>
      </c>
    </row>
    <row r="153" spans="1:7" ht="15.75" hidden="1">
      <c r="A153" s="1000" t="s">
        <v>1</v>
      </c>
      <c r="B153" s="1001"/>
      <c r="C153" s="1001"/>
      <c r="D153" s="136"/>
      <c r="E153" s="136"/>
      <c r="F153" s="139"/>
      <c r="G153" s="142">
        <f>SUM(G141:G152)</f>
        <v>0</v>
      </c>
    </row>
    <row r="154" spans="1:7" ht="31.5" customHeight="1" hidden="1">
      <c r="A154" s="111"/>
      <c r="B154" s="112"/>
      <c r="C154" s="112"/>
      <c r="D154" s="112"/>
      <c r="E154" s="112"/>
      <c r="F154" s="112"/>
      <c r="G154" s="113"/>
    </row>
    <row r="155" spans="1:7" ht="15.75" hidden="1">
      <c r="A155" s="1077" t="s">
        <v>269</v>
      </c>
      <c r="B155" s="1078"/>
      <c r="C155" s="1078"/>
      <c r="D155" s="1078"/>
      <c r="E155" s="1078"/>
      <c r="F155" s="1078"/>
      <c r="G155" s="1079"/>
    </row>
    <row r="156" spans="1:7" ht="47.25" hidden="1">
      <c r="A156" s="124" t="s">
        <v>0</v>
      </c>
      <c r="B156" s="1031" t="s">
        <v>80</v>
      </c>
      <c r="C156" s="1032"/>
      <c r="D156" s="1033"/>
      <c r="E156" s="48" t="s">
        <v>7</v>
      </c>
      <c r="F156" s="48" t="s">
        <v>54</v>
      </c>
      <c r="G156" s="125" t="s">
        <v>51</v>
      </c>
    </row>
    <row r="157" spans="1:7" ht="15.75" hidden="1">
      <c r="A157" s="124">
        <v>1</v>
      </c>
      <c r="B157" s="1044"/>
      <c r="C157" s="1045"/>
      <c r="D157" s="1046"/>
      <c r="E157" s="202"/>
      <c r="F157" s="269"/>
      <c r="G157" s="126">
        <f>E157*F157</f>
        <v>0</v>
      </c>
    </row>
    <row r="158" spans="1:7" ht="18.75" customHeight="1" hidden="1">
      <c r="A158" s="124">
        <v>2</v>
      </c>
      <c r="B158" s="1044"/>
      <c r="C158" s="1045"/>
      <c r="D158" s="1046"/>
      <c r="E158" s="256"/>
      <c r="F158" s="271"/>
      <c r="G158" s="126">
        <f>E158*F158</f>
        <v>0</v>
      </c>
    </row>
    <row r="159" spans="1:7" ht="15.75" hidden="1">
      <c r="A159" s="135" t="s">
        <v>35</v>
      </c>
      <c r="B159" s="1044"/>
      <c r="C159" s="1045"/>
      <c r="D159" s="1046"/>
      <c r="E159" s="98"/>
      <c r="F159" s="94"/>
      <c r="G159" s="128">
        <f>E159*F159</f>
        <v>0</v>
      </c>
    </row>
    <row r="160" spans="1:7" ht="15.75" hidden="1">
      <c r="A160" s="973" t="s">
        <v>1</v>
      </c>
      <c r="B160" s="974"/>
      <c r="C160" s="974"/>
      <c r="D160" s="975"/>
      <c r="E160" s="140"/>
      <c r="F160" s="140"/>
      <c r="G160" s="129">
        <f>SUM(G157:G159)</f>
        <v>0</v>
      </c>
    </row>
    <row r="161" spans="1:7" ht="31.5" customHeight="1" hidden="1">
      <c r="A161" s="111"/>
      <c r="B161" s="112"/>
      <c r="C161" s="112"/>
      <c r="D161" s="112"/>
      <c r="E161" s="112"/>
      <c r="F161" s="112"/>
      <c r="G161" s="113"/>
    </row>
    <row r="162" spans="1:7" ht="15.75" hidden="1">
      <c r="A162" s="1077" t="s">
        <v>108</v>
      </c>
      <c r="B162" s="1078"/>
      <c r="C162" s="1078"/>
      <c r="D162" s="1078"/>
      <c r="E162" s="1078"/>
      <c r="F162" s="1078"/>
      <c r="G162" s="1079"/>
    </row>
    <row r="163" spans="1:7" ht="47.25" hidden="1">
      <c r="A163" s="124" t="s">
        <v>0</v>
      </c>
      <c r="B163" s="1031" t="s">
        <v>2</v>
      </c>
      <c r="C163" s="1032"/>
      <c r="D163" s="1033"/>
      <c r="E163" s="48" t="s">
        <v>7</v>
      </c>
      <c r="F163" s="48" t="s">
        <v>54</v>
      </c>
      <c r="G163" s="125" t="s">
        <v>51</v>
      </c>
    </row>
    <row r="164" spans="1:7" ht="15.75" hidden="1">
      <c r="A164" s="124">
        <v>1</v>
      </c>
      <c r="B164" s="1103" t="s">
        <v>852</v>
      </c>
      <c r="C164" s="1230"/>
      <c r="D164" s="1231"/>
      <c r="E164" s="267"/>
      <c r="F164" s="294"/>
      <c r="G164" s="294">
        <f>E164*F164</f>
        <v>0</v>
      </c>
    </row>
    <row r="165" spans="1:7" ht="15.75" hidden="1">
      <c r="A165" s="135">
        <v>2</v>
      </c>
      <c r="B165" s="1232"/>
      <c r="C165" s="1233"/>
      <c r="D165" s="1234"/>
      <c r="E165" s="267"/>
      <c r="F165" s="267"/>
      <c r="G165" s="295"/>
    </row>
    <row r="166" spans="1:7" ht="15.75" hidden="1">
      <c r="A166" s="973" t="s">
        <v>1</v>
      </c>
      <c r="B166" s="974"/>
      <c r="C166" s="974"/>
      <c r="D166" s="975"/>
      <c r="E166" s="141"/>
      <c r="F166" s="141"/>
      <c r="G166" s="289">
        <f>SUM(G164:G165)</f>
        <v>0</v>
      </c>
    </row>
    <row r="167" ht="12.75" hidden="1"/>
    <row r="168" ht="12.75" hidden="1"/>
    <row r="169" spans="1:8" ht="15.75" hidden="1">
      <c r="A169" s="47"/>
      <c r="B169" s="47"/>
      <c r="C169" s="47"/>
      <c r="D169" s="47"/>
      <c r="E169" s="188"/>
      <c r="F169" s="188"/>
      <c r="G169" s="49"/>
      <c r="H169" s="112"/>
    </row>
    <row r="170" ht="12.75" hidden="1"/>
    <row r="171" spans="1:7" ht="15.75">
      <c r="A171" s="1213" t="s">
        <v>288</v>
      </c>
      <c r="B171" s="1213"/>
      <c r="C171" s="1213"/>
      <c r="D171" s="1213"/>
      <c r="E171" s="1213"/>
      <c r="F171" s="1213"/>
      <c r="G171" s="1213"/>
    </row>
    <row r="172" spans="1:7" ht="15.75">
      <c r="A172" s="272"/>
      <c r="B172" s="272"/>
      <c r="C172" s="272"/>
      <c r="D172" s="272"/>
      <c r="E172" s="272"/>
      <c r="F172" s="272"/>
      <c r="G172" s="272"/>
    </row>
    <row r="173" spans="1:7" ht="45" customHeight="1">
      <c r="A173" s="1239" t="s">
        <v>931</v>
      </c>
      <c r="B173" s="1239"/>
      <c r="C173" s="1239"/>
      <c r="D173" s="1239"/>
      <c r="E173" s="1239"/>
      <c r="F173" s="1239"/>
      <c r="G173" s="1239"/>
    </row>
    <row r="174" spans="1:7" ht="15.75" customHeight="1">
      <c r="A174" s="301"/>
      <c r="B174" s="301"/>
      <c r="C174" s="301"/>
      <c r="D174" s="301"/>
      <c r="E174" s="301"/>
      <c r="F174" s="301"/>
      <c r="G174" s="301"/>
    </row>
    <row r="175" spans="1:7" ht="18.75">
      <c r="A175" s="1217" t="s">
        <v>96</v>
      </c>
      <c r="B175" s="1240"/>
      <c r="C175" s="1240"/>
      <c r="D175" s="1240"/>
      <c r="E175" s="1240"/>
      <c r="F175" s="1240"/>
      <c r="G175" s="1240"/>
    </row>
    <row r="176" ht="13.5" thickBot="1"/>
    <row r="177" spans="1:7" ht="27" customHeight="1" hidden="1">
      <c r="A177" s="1061" t="s">
        <v>187</v>
      </c>
      <c r="B177" s="1062"/>
      <c r="C177" s="1062"/>
      <c r="D177" s="1062"/>
      <c r="E177" s="1062"/>
      <c r="F177" s="1063"/>
      <c r="G177" s="163"/>
    </row>
    <row r="178" spans="1:7" ht="15.75" hidden="1">
      <c r="A178" s="1055" t="s">
        <v>100</v>
      </c>
      <c r="B178" s="1056"/>
      <c r="C178" s="1056"/>
      <c r="D178" s="1056"/>
      <c r="E178" s="1056"/>
      <c r="F178" s="1056"/>
      <c r="G178" s="1057"/>
    </row>
    <row r="179" spans="1:7" ht="27" customHeight="1" hidden="1">
      <c r="A179" s="124" t="s">
        <v>0</v>
      </c>
      <c r="B179" s="1065" t="s">
        <v>57</v>
      </c>
      <c r="C179" s="1065"/>
      <c r="D179" s="4" t="s">
        <v>5</v>
      </c>
      <c r="E179" s="4" t="s">
        <v>53</v>
      </c>
      <c r="F179" s="4" t="s">
        <v>54</v>
      </c>
      <c r="G179" s="125" t="s">
        <v>51</v>
      </c>
    </row>
    <row r="180" spans="1:7" ht="15.75" hidden="1">
      <c r="A180" s="116">
        <v>1</v>
      </c>
      <c r="B180" s="1066"/>
      <c r="C180" s="1067"/>
      <c r="D180" s="136"/>
      <c r="E180" s="136"/>
      <c r="F180" s="136"/>
      <c r="G180" s="144">
        <f>E180*F180*12</f>
        <v>0</v>
      </c>
    </row>
    <row r="181" spans="1:7" ht="15.75" hidden="1">
      <c r="A181" s="116">
        <v>2</v>
      </c>
      <c r="B181" s="1066"/>
      <c r="C181" s="1067"/>
      <c r="D181" s="136"/>
      <c r="E181" s="136"/>
      <c r="F181" s="263"/>
      <c r="G181" s="262">
        <f>E181*F181*12</f>
        <v>0</v>
      </c>
    </row>
    <row r="182" spans="1:7" ht="15.75" hidden="1">
      <c r="A182" s="116">
        <v>3</v>
      </c>
      <c r="B182" s="1066"/>
      <c r="C182" s="1067"/>
      <c r="D182" s="136"/>
      <c r="E182" s="136"/>
      <c r="F182" s="136"/>
      <c r="G182" s="262">
        <f>E182*F182*12</f>
        <v>0</v>
      </c>
    </row>
    <row r="183" spans="1:7" ht="15.75" hidden="1">
      <c r="A183" s="145" t="s">
        <v>35</v>
      </c>
      <c r="B183" s="1066"/>
      <c r="C183" s="1067"/>
      <c r="D183" s="79"/>
      <c r="E183" s="80"/>
      <c r="F183" s="81"/>
      <c r="G183" s="144">
        <f>E183*F183*12</f>
        <v>0</v>
      </c>
    </row>
    <row r="184" spans="1:7" ht="15.75" hidden="1">
      <c r="A184" s="1109" t="s">
        <v>1</v>
      </c>
      <c r="B184" s="1110"/>
      <c r="C184" s="1110"/>
      <c r="D184" s="1110"/>
      <c r="E184" s="1110"/>
      <c r="F184" s="1218"/>
      <c r="G184" s="289">
        <f>SUM(G180:G183)</f>
        <v>0</v>
      </c>
    </row>
    <row r="185" spans="1:7" ht="27" customHeight="1" hidden="1">
      <c r="A185" s="182"/>
      <c r="B185" s="178"/>
      <c r="C185" s="178"/>
      <c r="D185" s="178"/>
      <c r="E185" s="178"/>
      <c r="F185" s="178"/>
      <c r="G185" s="183"/>
    </row>
    <row r="186" spans="1:7" ht="15.75" hidden="1">
      <c r="A186" s="1055" t="s">
        <v>111</v>
      </c>
      <c r="B186" s="1056"/>
      <c r="C186" s="1056"/>
      <c r="D186" s="1056"/>
      <c r="E186" s="1056"/>
      <c r="F186" s="1056"/>
      <c r="G186" s="1057"/>
    </row>
    <row r="187" spans="1:7" ht="47.25" hidden="1">
      <c r="A187" s="124" t="s">
        <v>0</v>
      </c>
      <c r="B187" s="7" t="s">
        <v>57</v>
      </c>
      <c r="C187" s="998" t="s">
        <v>7</v>
      </c>
      <c r="D187" s="1076"/>
      <c r="E187" s="4" t="s">
        <v>73</v>
      </c>
      <c r="F187" s="4" t="s">
        <v>68</v>
      </c>
      <c r="G187" s="125" t="s">
        <v>51</v>
      </c>
    </row>
    <row r="188" spans="1:7" ht="15.75" hidden="1">
      <c r="A188" s="150">
        <v>1</v>
      </c>
      <c r="B188" s="82"/>
      <c r="C188" s="1080"/>
      <c r="D188" s="1081"/>
      <c r="E188" s="89"/>
      <c r="F188" s="84"/>
      <c r="G188" s="152">
        <f>C188*E188*F188</f>
        <v>0</v>
      </c>
    </row>
    <row r="189" spans="1:7" ht="15.75" hidden="1">
      <c r="A189" s="153" t="s">
        <v>35</v>
      </c>
      <c r="B189" s="82"/>
      <c r="C189" s="1073"/>
      <c r="D189" s="1074"/>
      <c r="E189" s="90"/>
      <c r="F189" s="71"/>
      <c r="G189" s="154">
        <f>F189*2</f>
        <v>0</v>
      </c>
    </row>
    <row r="190" spans="1:7" ht="15.75" hidden="1">
      <c r="A190" s="989" t="s">
        <v>1</v>
      </c>
      <c r="B190" s="990"/>
      <c r="C190" s="990"/>
      <c r="D190" s="990"/>
      <c r="E190" s="990"/>
      <c r="F190" s="991"/>
      <c r="G190" s="155">
        <f>SUM(G188:G189)</f>
        <v>0</v>
      </c>
    </row>
    <row r="191" spans="1:7" ht="27" customHeight="1" hidden="1">
      <c r="A191" s="182"/>
      <c r="B191" s="178"/>
      <c r="C191" s="178"/>
      <c r="D191" s="178"/>
      <c r="E191" s="178"/>
      <c r="F191" s="178"/>
      <c r="G191" s="183"/>
    </row>
    <row r="192" spans="1:7" ht="15.75" hidden="1">
      <c r="A192" s="1000" t="s">
        <v>99</v>
      </c>
      <c r="B192" s="1001"/>
      <c r="C192" s="1001"/>
      <c r="D192" s="1001"/>
      <c r="E192" s="1001"/>
      <c r="F192" s="1001"/>
      <c r="G192" s="1002"/>
    </row>
    <row r="193" spans="1:7" ht="47.25" hidden="1">
      <c r="A193" s="124" t="s">
        <v>0</v>
      </c>
      <c r="B193" s="48" t="s">
        <v>76</v>
      </c>
      <c r="C193" s="963" t="s">
        <v>2</v>
      </c>
      <c r="D193" s="963"/>
      <c r="E193" s="48" t="s">
        <v>7</v>
      </c>
      <c r="F193" s="48" t="s">
        <v>54</v>
      </c>
      <c r="G193" s="125" t="s">
        <v>51</v>
      </c>
    </row>
    <row r="194" spans="1:7" ht="31.5" hidden="1">
      <c r="A194" s="124">
        <v>1</v>
      </c>
      <c r="B194" s="92" t="s">
        <v>190</v>
      </c>
      <c r="C194" s="1025"/>
      <c r="D194" s="1026"/>
      <c r="E194" s="93"/>
      <c r="F194" s="94"/>
      <c r="G194" s="126">
        <f>E194*F194</f>
        <v>0</v>
      </c>
    </row>
    <row r="195" spans="1:7" ht="15.75" hidden="1">
      <c r="A195" s="135" t="s">
        <v>35</v>
      </c>
      <c r="B195" s="92"/>
      <c r="C195" s="1025"/>
      <c r="D195" s="1026"/>
      <c r="E195" s="92"/>
      <c r="F195" s="94"/>
      <c r="G195" s="128">
        <f>E195*F195</f>
        <v>0</v>
      </c>
    </row>
    <row r="196" spans="1:7" ht="15.75" hidden="1">
      <c r="A196" s="973" t="s">
        <v>1</v>
      </c>
      <c r="B196" s="974"/>
      <c r="C196" s="974"/>
      <c r="D196" s="974"/>
      <c r="E196" s="974"/>
      <c r="F196" s="975"/>
      <c r="G196" s="129">
        <f>SUM(G194:G195)</f>
        <v>0</v>
      </c>
    </row>
    <row r="197" spans="1:7" ht="27" customHeight="1" hidden="1">
      <c r="A197" s="182"/>
      <c r="B197" s="178"/>
      <c r="C197" s="178"/>
      <c r="D197" s="178"/>
      <c r="E197" s="178"/>
      <c r="F197" s="178"/>
      <c r="G197" s="183"/>
    </row>
    <row r="198" spans="1:7" ht="15.75" hidden="1">
      <c r="A198" s="1000" t="s">
        <v>94</v>
      </c>
      <c r="B198" s="1001"/>
      <c r="C198" s="1001"/>
      <c r="D198" s="1001"/>
      <c r="E198" s="1001"/>
      <c r="F198" s="1001"/>
      <c r="G198" s="1002"/>
    </row>
    <row r="199" spans="1:7" ht="63" hidden="1">
      <c r="A199" s="124" t="s">
        <v>0</v>
      </c>
      <c r="B199" s="1027" t="s">
        <v>57</v>
      </c>
      <c r="C199" s="1028"/>
      <c r="D199" s="4" t="s">
        <v>5</v>
      </c>
      <c r="E199" s="5" t="s">
        <v>53</v>
      </c>
      <c r="F199" s="4" t="s">
        <v>54</v>
      </c>
      <c r="G199" s="125" t="s">
        <v>51</v>
      </c>
    </row>
    <row r="200" spans="1:7" ht="27" customHeight="1" hidden="1">
      <c r="A200" s="116" t="s">
        <v>37</v>
      </c>
      <c r="B200" s="1053"/>
      <c r="C200" s="1054"/>
      <c r="D200" s="36"/>
      <c r="E200" s="136"/>
      <c r="F200" s="136"/>
      <c r="G200" s="146">
        <f>E200*F200</f>
        <v>0</v>
      </c>
    </row>
    <row r="201" spans="1:7" ht="27" customHeight="1" hidden="1">
      <c r="A201" s="116">
        <v>2</v>
      </c>
      <c r="B201" s="1053"/>
      <c r="C201" s="1054"/>
      <c r="D201" s="36"/>
      <c r="E201" s="136"/>
      <c r="F201" s="136"/>
      <c r="G201" s="146">
        <f>E201*F201</f>
        <v>0</v>
      </c>
    </row>
    <row r="202" spans="1:7" ht="27" customHeight="1" hidden="1">
      <c r="A202" s="116">
        <v>3</v>
      </c>
      <c r="B202" s="1053"/>
      <c r="C202" s="1054"/>
      <c r="D202" s="36"/>
      <c r="E202" s="136"/>
      <c r="F202" s="136"/>
      <c r="G202" s="146">
        <f>E202*F202</f>
        <v>0</v>
      </c>
    </row>
    <row r="203" spans="1:7" ht="15.75" hidden="1">
      <c r="A203" s="145" t="s">
        <v>35</v>
      </c>
      <c r="B203" s="1066"/>
      <c r="C203" s="1075"/>
      <c r="D203" s="79"/>
      <c r="E203" s="97"/>
      <c r="F203" s="81"/>
      <c r="G203" s="146">
        <f>E203*F203</f>
        <v>0</v>
      </c>
    </row>
    <row r="204" spans="1:7" ht="15.75" hidden="1">
      <c r="A204" s="977" t="s">
        <v>1</v>
      </c>
      <c r="B204" s="977"/>
      <c r="C204" s="977"/>
      <c r="D204" s="136"/>
      <c r="E204" s="136"/>
      <c r="F204" s="139"/>
      <c r="G204" s="142">
        <f>SUM(G200:G203)</f>
        <v>0</v>
      </c>
    </row>
    <row r="205" spans="1:8" ht="15.75" hidden="1">
      <c r="A205" s="179"/>
      <c r="B205" s="179"/>
      <c r="C205" s="179"/>
      <c r="D205" s="180"/>
      <c r="E205" s="180"/>
      <c r="F205" s="283"/>
      <c r="G205" s="290"/>
      <c r="H205" s="112"/>
    </row>
    <row r="206" spans="1:8" ht="27" customHeight="1" hidden="1">
      <c r="A206" s="178"/>
      <c r="B206" s="1222"/>
      <c r="C206" s="1222"/>
      <c r="D206" s="1222"/>
      <c r="E206" s="1222"/>
      <c r="F206" s="178"/>
      <c r="G206" s="49"/>
      <c r="H206" s="112"/>
    </row>
    <row r="207" spans="1:7" ht="15.75" hidden="1">
      <c r="A207" s="1058" t="s">
        <v>116</v>
      </c>
      <c r="B207" s="1001"/>
      <c r="C207" s="1001"/>
      <c r="D207" s="1001"/>
      <c r="E207" s="1001"/>
      <c r="F207" s="1001"/>
      <c r="G207" s="1002"/>
    </row>
    <row r="208" spans="1:7" ht="63" hidden="1">
      <c r="A208" s="124" t="s">
        <v>0</v>
      </c>
      <c r="B208" s="1027" t="s">
        <v>57</v>
      </c>
      <c r="C208" s="1028"/>
      <c r="D208" s="4" t="s">
        <v>5</v>
      </c>
      <c r="E208" s="5" t="s">
        <v>53</v>
      </c>
      <c r="F208" s="4" t="s">
        <v>54</v>
      </c>
      <c r="G208" s="125" t="s">
        <v>51</v>
      </c>
    </row>
    <row r="209" spans="1:7" ht="27" customHeight="1" hidden="1">
      <c r="A209" s="116" t="s">
        <v>37</v>
      </c>
      <c r="B209" s="1053" t="s">
        <v>191</v>
      </c>
      <c r="C209" s="1054"/>
      <c r="D209" s="136"/>
      <c r="E209" s="136"/>
      <c r="F209" s="136"/>
      <c r="G209" s="146">
        <f>E209*F209*12</f>
        <v>0</v>
      </c>
    </row>
    <row r="210" spans="1:7" ht="15.75" hidden="1">
      <c r="A210" s="145" t="s">
        <v>35</v>
      </c>
      <c r="B210" s="1066"/>
      <c r="C210" s="1075"/>
      <c r="D210" s="79"/>
      <c r="E210" s="97"/>
      <c r="F210" s="81"/>
      <c r="G210" s="146">
        <f>E210*F210*12</f>
        <v>0</v>
      </c>
    </row>
    <row r="211" spans="1:7" ht="15.75" hidden="1">
      <c r="A211" s="1000" t="s">
        <v>1</v>
      </c>
      <c r="B211" s="1001"/>
      <c r="C211" s="1001"/>
      <c r="D211" s="136"/>
      <c r="E211" s="136"/>
      <c r="F211" s="139"/>
      <c r="G211" s="142">
        <f>SUM(G209:G210)</f>
        <v>0</v>
      </c>
    </row>
    <row r="212" spans="1:7" ht="27" customHeight="1" hidden="1">
      <c r="A212" s="182"/>
      <c r="B212" s="178"/>
      <c r="C212" s="178"/>
      <c r="D212" s="178"/>
      <c r="E212" s="178"/>
      <c r="F212" s="178"/>
      <c r="G212" s="183"/>
    </row>
    <row r="213" spans="1:7" ht="15.75" hidden="1">
      <c r="A213" s="1077" t="s">
        <v>269</v>
      </c>
      <c r="B213" s="1078"/>
      <c r="C213" s="1078"/>
      <c r="D213" s="1078"/>
      <c r="E213" s="1078"/>
      <c r="F213" s="1078"/>
      <c r="G213" s="1079"/>
    </row>
    <row r="214" spans="1:7" ht="47.25" hidden="1">
      <c r="A214" s="124" t="s">
        <v>0</v>
      </c>
      <c r="B214" s="1031" t="s">
        <v>80</v>
      </c>
      <c r="C214" s="1032"/>
      <c r="D214" s="1033"/>
      <c r="E214" s="48" t="s">
        <v>7</v>
      </c>
      <c r="F214" s="48" t="s">
        <v>54</v>
      </c>
      <c r="G214" s="125" t="s">
        <v>51</v>
      </c>
    </row>
    <row r="215" spans="1:7" ht="15.75" hidden="1">
      <c r="A215" s="124">
        <v>1</v>
      </c>
      <c r="B215" s="1044"/>
      <c r="C215" s="1045"/>
      <c r="D215" s="1046"/>
      <c r="E215" s="98"/>
      <c r="F215" s="94"/>
      <c r="G215" s="126">
        <f>E215*F215</f>
        <v>0</v>
      </c>
    </row>
    <row r="216" spans="1:7" ht="15.75" hidden="1">
      <c r="A216" s="135" t="s">
        <v>35</v>
      </c>
      <c r="B216" s="1044"/>
      <c r="C216" s="1045"/>
      <c r="D216" s="1046"/>
      <c r="E216" s="98"/>
      <c r="F216" s="94"/>
      <c r="G216" s="128">
        <f>E216*F216</f>
        <v>0</v>
      </c>
    </row>
    <row r="217" spans="1:7" ht="15.75" hidden="1">
      <c r="A217" s="973" t="s">
        <v>1</v>
      </c>
      <c r="B217" s="974"/>
      <c r="C217" s="974"/>
      <c r="D217" s="975"/>
      <c r="E217" s="140"/>
      <c r="F217" s="140"/>
      <c r="G217" s="129">
        <f>SUM(G215:G216)</f>
        <v>0</v>
      </c>
    </row>
    <row r="218" spans="1:7" ht="27" customHeight="1" hidden="1">
      <c r="A218" s="182"/>
      <c r="B218" s="178"/>
      <c r="C218" s="178"/>
      <c r="D218" s="178"/>
      <c r="E218" s="178"/>
      <c r="F218" s="178"/>
      <c r="G218" s="183"/>
    </row>
    <row r="219" spans="1:7" ht="15.75" hidden="1">
      <c r="A219" s="1077" t="s">
        <v>108</v>
      </c>
      <c r="B219" s="1078"/>
      <c r="C219" s="1078"/>
      <c r="D219" s="1078"/>
      <c r="E219" s="1078"/>
      <c r="F219" s="1078"/>
      <c r="G219" s="1079"/>
    </row>
    <row r="220" spans="1:7" ht="47.25" hidden="1">
      <c r="A220" s="124" t="s">
        <v>0</v>
      </c>
      <c r="B220" s="1031" t="s">
        <v>2</v>
      </c>
      <c r="C220" s="1032"/>
      <c r="D220" s="1033"/>
      <c r="E220" s="48" t="s">
        <v>7</v>
      </c>
      <c r="F220" s="48" t="s">
        <v>54</v>
      </c>
      <c r="G220" s="125" t="s">
        <v>51</v>
      </c>
    </row>
    <row r="221" spans="1:7" ht="15.75" hidden="1">
      <c r="A221" s="124">
        <v>1</v>
      </c>
      <c r="B221" s="1044"/>
      <c r="C221" s="1045"/>
      <c r="D221" s="1046"/>
      <c r="E221" s="98"/>
      <c r="F221" s="86"/>
      <c r="G221" s="126">
        <f>E221*F221</f>
        <v>0</v>
      </c>
    </row>
    <row r="222" spans="1:7" ht="15.75" hidden="1">
      <c r="A222" s="135" t="s">
        <v>35</v>
      </c>
      <c r="B222" s="1044"/>
      <c r="C222" s="1045"/>
      <c r="D222" s="1046"/>
      <c r="E222" s="98"/>
      <c r="F222" s="86"/>
      <c r="G222" s="128">
        <f>E222*F222</f>
        <v>0</v>
      </c>
    </row>
    <row r="223" spans="1:7" ht="15.75" hidden="1">
      <c r="A223" s="973" t="s">
        <v>1</v>
      </c>
      <c r="B223" s="974"/>
      <c r="C223" s="974"/>
      <c r="D223" s="975"/>
      <c r="E223" s="141"/>
      <c r="F223" s="141"/>
      <c r="G223" s="129">
        <f>SUM(G221:G222)</f>
        <v>0</v>
      </c>
    </row>
    <row r="224" spans="1:7" ht="27" customHeight="1" hidden="1">
      <c r="A224" s="182"/>
      <c r="B224" s="178"/>
      <c r="C224" s="178"/>
      <c r="D224" s="178"/>
      <c r="E224" s="178"/>
      <c r="F224" s="178"/>
      <c r="G224" s="183"/>
    </row>
    <row r="225" spans="1:7" ht="15.75" hidden="1">
      <c r="A225" s="973" t="s">
        <v>277</v>
      </c>
      <c r="B225" s="974"/>
      <c r="C225" s="974"/>
      <c r="D225" s="974"/>
      <c r="E225" s="974"/>
      <c r="F225" s="974"/>
      <c r="G225" s="1091"/>
    </row>
    <row r="226" spans="1:7" ht="63" hidden="1">
      <c r="A226" s="124" t="s">
        <v>0</v>
      </c>
      <c r="B226" s="1027" t="s">
        <v>2</v>
      </c>
      <c r="C226" s="1028"/>
      <c r="D226" s="4" t="s">
        <v>5</v>
      </c>
      <c r="E226" s="4" t="s">
        <v>53</v>
      </c>
      <c r="F226" s="4" t="s">
        <v>54</v>
      </c>
      <c r="G226" s="125" t="s">
        <v>51</v>
      </c>
    </row>
    <row r="227" spans="1:7" ht="15.75" hidden="1">
      <c r="A227" s="124">
        <v>1</v>
      </c>
      <c r="B227" s="1094"/>
      <c r="C227" s="1095"/>
      <c r="D227" s="99"/>
      <c r="E227" s="100"/>
      <c r="F227" s="94"/>
      <c r="G227" s="158">
        <f>E227*F227</f>
        <v>0</v>
      </c>
    </row>
    <row r="228" spans="1:7" ht="15.75" hidden="1">
      <c r="A228" s="109" t="s">
        <v>35</v>
      </c>
      <c r="B228" s="1047"/>
      <c r="C228" s="1048"/>
      <c r="D228" s="101"/>
      <c r="E228" s="102"/>
      <c r="F228" s="97"/>
      <c r="G228" s="159">
        <f>E228*F228</f>
        <v>0</v>
      </c>
    </row>
    <row r="229" spans="1:7" ht="16.5" hidden="1" thickBot="1">
      <c r="A229" s="1049" t="s">
        <v>52</v>
      </c>
      <c r="B229" s="1050"/>
      <c r="C229" s="1050"/>
      <c r="D229" s="160"/>
      <c r="E229" s="160"/>
      <c r="F229" s="160"/>
      <c r="G229" s="117">
        <f>SUM(G227:G228)</f>
        <v>0</v>
      </c>
    </row>
    <row r="230" spans="1:7" ht="15.75" hidden="1">
      <c r="A230" s="179"/>
      <c r="B230" s="179"/>
      <c r="C230" s="179"/>
      <c r="D230" s="180"/>
      <c r="E230" s="180"/>
      <c r="F230" s="180"/>
      <c r="G230" s="181"/>
    </row>
    <row r="231" ht="13.5" hidden="1" thickBot="1"/>
    <row r="232" spans="1:7" ht="27" customHeight="1" hidden="1">
      <c r="A232" s="1061" t="s">
        <v>98</v>
      </c>
      <c r="B232" s="1062"/>
      <c r="C232" s="1062"/>
      <c r="D232" s="1062"/>
      <c r="E232" s="1062"/>
      <c r="F232" s="1063"/>
      <c r="G232" s="163">
        <f>G237</f>
        <v>0</v>
      </c>
    </row>
    <row r="233" spans="1:7" ht="27" customHeight="1" hidden="1">
      <c r="A233" s="1055" t="s">
        <v>99</v>
      </c>
      <c r="B233" s="1056"/>
      <c r="C233" s="1056"/>
      <c r="D233" s="1056"/>
      <c r="E233" s="1056"/>
      <c r="F233" s="1056"/>
      <c r="G233" s="1057"/>
    </row>
    <row r="234" spans="1:7" ht="27" customHeight="1" hidden="1">
      <c r="A234" s="124" t="s">
        <v>0</v>
      </c>
      <c r="B234" s="48" t="s">
        <v>76</v>
      </c>
      <c r="C234" s="1031" t="s">
        <v>2</v>
      </c>
      <c r="D234" s="1033"/>
      <c r="E234" s="48" t="s">
        <v>7</v>
      </c>
      <c r="F234" s="48" t="s">
        <v>54</v>
      </c>
      <c r="G234" s="125" t="s">
        <v>51</v>
      </c>
    </row>
    <row r="235" spans="1:7" ht="27" customHeight="1" hidden="1">
      <c r="A235" s="124">
        <v>1</v>
      </c>
      <c r="B235" s="92"/>
      <c r="C235" s="1025"/>
      <c r="D235" s="1026"/>
      <c r="E235" s="93"/>
      <c r="F235" s="94"/>
      <c r="G235" s="126">
        <f>E235*F235</f>
        <v>0</v>
      </c>
    </row>
    <row r="236" spans="1:7" ht="15.75" hidden="1">
      <c r="A236" s="135" t="s">
        <v>35</v>
      </c>
      <c r="B236" s="92"/>
      <c r="C236" s="1025"/>
      <c r="D236" s="1026"/>
      <c r="E236" s="92"/>
      <c r="F236" s="94"/>
      <c r="G236" s="128">
        <f>E236*F236</f>
        <v>0</v>
      </c>
    </row>
    <row r="237" spans="1:7" ht="16.5" hidden="1" thickBot="1">
      <c r="A237" s="1224" t="s">
        <v>1</v>
      </c>
      <c r="B237" s="1225"/>
      <c r="C237" s="1225"/>
      <c r="D237" s="1225"/>
      <c r="E237" s="1225"/>
      <c r="F237" s="1226"/>
      <c r="G237" s="133">
        <f>SUM(G235:G236)</f>
        <v>0</v>
      </c>
    </row>
    <row r="238" ht="12.75" hidden="1"/>
    <row r="239" ht="13.5" hidden="1" thickBot="1"/>
    <row r="240" spans="1:7" ht="18.75">
      <c r="A240" s="1235" t="s">
        <v>97</v>
      </c>
      <c r="B240" s="1236"/>
      <c r="C240" s="1236"/>
      <c r="D240" s="1236"/>
      <c r="E240" s="1236"/>
      <c r="F240" s="1236"/>
      <c r="G240" s="553">
        <f>G304</f>
        <v>165000</v>
      </c>
    </row>
    <row r="241" spans="1:7" ht="12.75">
      <c r="A241" s="111"/>
      <c r="B241" s="112"/>
      <c r="C241" s="112"/>
      <c r="D241" s="112"/>
      <c r="E241" s="112"/>
      <c r="F241" s="112"/>
      <c r="G241" s="113"/>
    </row>
    <row r="242" spans="1:7" ht="15.75" hidden="1">
      <c r="A242" s="1000" t="s">
        <v>100</v>
      </c>
      <c r="B242" s="1001"/>
      <c r="C242" s="1001"/>
      <c r="D242" s="1001"/>
      <c r="E242" s="1001"/>
      <c r="F242" s="1001"/>
      <c r="G242" s="1002"/>
    </row>
    <row r="243" spans="1:7" ht="63" hidden="1">
      <c r="A243" s="124" t="s">
        <v>0</v>
      </c>
      <c r="B243" s="1065" t="s">
        <v>57</v>
      </c>
      <c r="C243" s="1065"/>
      <c r="D243" s="4" t="s">
        <v>5</v>
      </c>
      <c r="E243" s="4" t="s">
        <v>53</v>
      </c>
      <c r="F243" s="4" t="s">
        <v>54</v>
      </c>
      <c r="G243" s="125" t="s">
        <v>51</v>
      </c>
    </row>
    <row r="244" spans="1:7" ht="15.75" hidden="1">
      <c r="A244" s="143" t="s">
        <v>185</v>
      </c>
      <c r="B244" s="1087"/>
      <c r="C244" s="1088"/>
      <c r="D244" s="36"/>
      <c r="E244" s="136"/>
      <c r="F244" s="136"/>
      <c r="G244" s="146">
        <f>E244*F244</f>
        <v>0</v>
      </c>
    </row>
    <row r="245" spans="1:7" ht="27" customHeight="1" hidden="1">
      <c r="A245" s="143" t="s">
        <v>186</v>
      </c>
      <c r="B245" s="1082"/>
      <c r="C245" s="1083"/>
      <c r="D245" s="79"/>
      <c r="E245" s="80"/>
      <c r="F245" s="39"/>
      <c r="G245" s="146">
        <f>E245*F245</f>
        <v>0</v>
      </c>
    </row>
    <row r="246" spans="1:7" ht="27" customHeight="1" hidden="1">
      <c r="A246" s="143" t="s">
        <v>266</v>
      </c>
      <c r="B246" s="1082"/>
      <c r="C246" s="1083"/>
      <c r="D246" s="79"/>
      <c r="E246" s="80"/>
      <c r="F246" s="39"/>
      <c r="G246" s="146">
        <f>E246*F246</f>
        <v>0</v>
      </c>
    </row>
    <row r="247" spans="1:7" ht="27" customHeight="1" hidden="1">
      <c r="A247" s="143" t="s">
        <v>263</v>
      </c>
      <c r="B247" s="1082"/>
      <c r="C247" s="1083"/>
      <c r="D247" s="79"/>
      <c r="E247" s="80"/>
      <c r="F247" s="39"/>
      <c r="G247" s="146">
        <f>E247*F247</f>
        <v>0</v>
      </c>
    </row>
    <row r="248" spans="1:7" ht="15.75" hidden="1">
      <c r="A248" s="145" t="s">
        <v>35</v>
      </c>
      <c r="B248" s="1066"/>
      <c r="C248" s="1075"/>
      <c r="D248" s="79"/>
      <c r="E248" s="80"/>
      <c r="F248" s="81"/>
      <c r="G248" s="146">
        <f>E248*F248</f>
        <v>0</v>
      </c>
    </row>
    <row r="249" spans="1:7" ht="15.75" hidden="1">
      <c r="A249" s="976" t="s">
        <v>52</v>
      </c>
      <c r="B249" s="977"/>
      <c r="C249" s="977"/>
      <c r="D249" s="977"/>
      <c r="E249" s="977"/>
      <c r="F249" s="43"/>
      <c r="G249" s="142">
        <f>SUM(G244:G248)</f>
        <v>0</v>
      </c>
    </row>
    <row r="250" spans="1:7" ht="27" customHeight="1" hidden="1">
      <c r="A250" s="111"/>
      <c r="B250" s="112"/>
      <c r="C250" s="112"/>
      <c r="D250" s="112"/>
      <c r="E250" s="112"/>
      <c r="F250" s="112"/>
      <c r="G250" s="113"/>
    </row>
    <row r="251" spans="1:7" ht="15.75" hidden="1">
      <c r="A251" s="976" t="s">
        <v>101</v>
      </c>
      <c r="B251" s="977"/>
      <c r="C251" s="977"/>
      <c r="D251" s="977"/>
      <c r="E251" s="977"/>
      <c r="F251" s="977"/>
      <c r="G251" s="142">
        <f>G257+G263</f>
        <v>0</v>
      </c>
    </row>
    <row r="252" spans="1:7" ht="15.75" hidden="1">
      <c r="A252" s="1000" t="s">
        <v>103</v>
      </c>
      <c r="B252" s="1001"/>
      <c r="C252" s="1001"/>
      <c r="D252" s="1001"/>
      <c r="E252" s="1001"/>
      <c r="F252" s="1001"/>
      <c r="G252" s="1002"/>
    </row>
    <row r="253" spans="1:7" ht="63" hidden="1">
      <c r="A253" s="114" t="s">
        <v>0</v>
      </c>
      <c r="B253" s="7" t="s">
        <v>57</v>
      </c>
      <c r="C253" s="4" t="s">
        <v>62</v>
      </c>
      <c r="D253" s="4" t="s">
        <v>63</v>
      </c>
      <c r="E253" s="4" t="s">
        <v>64</v>
      </c>
      <c r="F253" s="4" t="s">
        <v>72</v>
      </c>
      <c r="G253" s="125" t="s">
        <v>51</v>
      </c>
    </row>
    <row r="254" spans="1:7" ht="15.75" hidden="1">
      <c r="A254" s="1037" t="s">
        <v>37</v>
      </c>
      <c r="B254" s="1051" t="s">
        <v>58</v>
      </c>
      <c r="C254" s="36" t="s">
        <v>60</v>
      </c>
      <c r="D254" s="72"/>
      <c r="E254" s="72"/>
      <c r="F254" s="291"/>
      <c r="G254" s="147">
        <f>D254*E254*F254</f>
        <v>0</v>
      </c>
    </row>
    <row r="255" spans="1:7" ht="15.75" hidden="1">
      <c r="A255" s="1038"/>
      <c r="B255" s="1052"/>
      <c r="C255" s="36" t="s">
        <v>61</v>
      </c>
      <c r="D255" s="72"/>
      <c r="E255" s="72"/>
      <c r="F255" s="291"/>
      <c r="G255" s="148">
        <f>D255*E255*F255</f>
        <v>0</v>
      </c>
    </row>
    <row r="256" spans="1:7" ht="15.75" hidden="1">
      <c r="A256" s="149" t="s">
        <v>38</v>
      </c>
      <c r="B256" s="85" t="s">
        <v>59</v>
      </c>
      <c r="C256" s="78"/>
      <c r="D256" s="72"/>
      <c r="E256" s="72"/>
      <c r="F256" s="84"/>
      <c r="G256" s="148">
        <f>D256*E256*F256</f>
        <v>0</v>
      </c>
    </row>
    <row r="257" spans="1:7" ht="15.75" hidden="1">
      <c r="A257" s="973" t="s">
        <v>1</v>
      </c>
      <c r="B257" s="974"/>
      <c r="C257" s="974"/>
      <c r="D257" s="974"/>
      <c r="E257" s="974"/>
      <c r="F257" s="975"/>
      <c r="G257" s="142">
        <f>SUM(G254:G256)</f>
        <v>0</v>
      </c>
    </row>
    <row r="258" spans="1:7" ht="12.75" hidden="1">
      <c r="A258" s="111"/>
      <c r="B258" s="112"/>
      <c r="C258" s="112"/>
      <c r="D258" s="112"/>
      <c r="E258" s="112"/>
      <c r="F258" s="112"/>
      <c r="G258" s="113"/>
    </row>
    <row r="259" spans="1:7" ht="15.75" hidden="1">
      <c r="A259" s="1000" t="s">
        <v>104</v>
      </c>
      <c r="B259" s="1001"/>
      <c r="C259" s="1001"/>
      <c r="D259" s="1001"/>
      <c r="E259" s="1001"/>
      <c r="F259" s="1001"/>
      <c r="G259" s="1002"/>
    </row>
    <row r="260" spans="1:7" ht="31.5" hidden="1">
      <c r="A260" s="150" t="s">
        <v>0</v>
      </c>
      <c r="B260" s="41" t="s">
        <v>47</v>
      </c>
      <c r="C260" s="1003" t="s">
        <v>48</v>
      </c>
      <c r="D260" s="1004"/>
      <c r="E260" s="1005"/>
      <c r="F260" s="36" t="s">
        <v>4</v>
      </c>
      <c r="G260" s="151" t="s">
        <v>51</v>
      </c>
    </row>
    <row r="261" spans="1:7" ht="15.75" hidden="1">
      <c r="A261" s="150">
        <v>1</v>
      </c>
      <c r="B261" s="82"/>
      <c r="C261" s="1073"/>
      <c r="D261" s="1074"/>
      <c r="E261" s="1220"/>
      <c r="F261" s="83"/>
      <c r="G261" s="152">
        <f>F261*2</f>
        <v>0</v>
      </c>
    </row>
    <row r="262" spans="1:7" ht="15.75" hidden="1">
      <c r="A262" s="153" t="s">
        <v>35</v>
      </c>
      <c r="B262" s="82"/>
      <c r="C262" s="1073"/>
      <c r="D262" s="1074"/>
      <c r="E262" s="1220"/>
      <c r="F262" s="83"/>
      <c r="G262" s="154">
        <f>F262*2</f>
        <v>0</v>
      </c>
    </row>
    <row r="263" spans="1:7" ht="15.75" hidden="1">
      <c r="A263" s="989" t="s">
        <v>1</v>
      </c>
      <c r="B263" s="990"/>
      <c r="C263" s="990"/>
      <c r="D263" s="990"/>
      <c r="E263" s="990"/>
      <c r="F263" s="991"/>
      <c r="G263" s="155">
        <f>SUM(G261:G262)</f>
        <v>0</v>
      </c>
    </row>
    <row r="264" spans="1:7" ht="27" customHeight="1" hidden="1">
      <c r="A264" s="111"/>
      <c r="B264" s="112"/>
      <c r="C264" s="112"/>
      <c r="D264" s="112"/>
      <c r="E264" s="112"/>
      <c r="F264" s="112"/>
      <c r="G264" s="113"/>
    </row>
    <row r="265" spans="1:7" ht="15.75" hidden="1">
      <c r="A265" s="1000" t="s">
        <v>105</v>
      </c>
      <c r="B265" s="1001"/>
      <c r="C265" s="1001"/>
      <c r="D265" s="1001"/>
      <c r="E265" s="1001"/>
      <c r="F265" s="1001"/>
      <c r="G265" s="1002"/>
    </row>
    <row r="266" spans="1:7" ht="78.75" hidden="1">
      <c r="A266" s="124" t="s">
        <v>0</v>
      </c>
      <c r="B266" s="7" t="s">
        <v>57</v>
      </c>
      <c r="C266" s="4" t="s">
        <v>6</v>
      </c>
      <c r="D266" s="4" t="s">
        <v>7</v>
      </c>
      <c r="E266" s="998" t="s">
        <v>69</v>
      </c>
      <c r="F266" s="999"/>
      <c r="G266" s="125" t="s">
        <v>51</v>
      </c>
    </row>
    <row r="267" spans="1:7" ht="15.75" hidden="1">
      <c r="A267" s="156">
        <v>1</v>
      </c>
      <c r="B267" s="42" t="s">
        <v>8</v>
      </c>
      <c r="C267" s="4" t="s">
        <v>9</v>
      </c>
      <c r="D267" s="65"/>
      <c r="E267" s="1029"/>
      <c r="F267" s="1030"/>
      <c r="G267" s="262">
        <f>D267*E267</f>
        <v>0</v>
      </c>
    </row>
    <row r="268" spans="1:7" ht="15.75" hidden="1">
      <c r="A268" s="156">
        <v>2</v>
      </c>
      <c r="B268" s="40" t="s">
        <v>10</v>
      </c>
      <c r="C268" s="36" t="s">
        <v>11</v>
      </c>
      <c r="D268" s="87"/>
      <c r="E268" s="1029"/>
      <c r="F268" s="1030"/>
      <c r="G268" s="262">
        <f>D268*E268</f>
        <v>0</v>
      </c>
    </row>
    <row r="269" spans="1:7" ht="15.75" hidden="1">
      <c r="A269" s="109">
        <v>3</v>
      </c>
      <c r="B269" s="40" t="s">
        <v>66</v>
      </c>
      <c r="C269" s="4" t="s">
        <v>65</v>
      </c>
      <c r="D269" s="88"/>
      <c r="E269" s="1029"/>
      <c r="F269" s="1030"/>
      <c r="G269" s="144">
        <f>D269*E269</f>
        <v>0</v>
      </c>
    </row>
    <row r="270" spans="1:7" ht="15.75" hidden="1">
      <c r="A270" s="109">
        <v>4</v>
      </c>
      <c r="B270" s="40" t="s">
        <v>67</v>
      </c>
      <c r="C270" s="4" t="s">
        <v>65</v>
      </c>
      <c r="D270" s="88"/>
      <c r="E270" s="1029"/>
      <c r="F270" s="1030"/>
      <c r="G270" s="144">
        <f>D270*E270</f>
        <v>0</v>
      </c>
    </row>
    <row r="271" spans="1:7" ht="15.75" hidden="1">
      <c r="A271" s="109"/>
      <c r="B271" s="40" t="s">
        <v>285</v>
      </c>
      <c r="C271" s="4" t="s">
        <v>65</v>
      </c>
      <c r="D271" s="88"/>
      <c r="E271" s="1029"/>
      <c r="F271" s="1030"/>
      <c r="G271" s="144">
        <f>(G267+G268)*4.1%</f>
        <v>0</v>
      </c>
    </row>
    <row r="272" spans="1:7" ht="15.75" hidden="1">
      <c r="A272" s="973" t="s">
        <v>1</v>
      </c>
      <c r="B272" s="974"/>
      <c r="C272" s="974"/>
      <c r="D272" s="974"/>
      <c r="E272" s="974"/>
      <c r="F272" s="975"/>
      <c r="G272" s="292">
        <f>SUM(G267:G271)</f>
        <v>0</v>
      </c>
    </row>
    <row r="273" spans="1:7" ht="27" customHeight="1" hidden="1">
      <c r="A273" s="111"/>
      <c r="B273" s="112"/>
      <c r="C273" s="112"/>
      <c r="D273" s="112"/>
      <c r="E273" s="112"/>
      <c r="F273" s="112"/>
      <c r="G273" s="113"/>
    </row>
    <row r="274" spans="1:7" ht="27" customHeight="1" hidden="1">
      <c r="A274" s="1055" t="s">
        <v>111</v>
      </c>
      <c r="B274" s="1056"/>
      <c r="C274" s="1056"/>
      <c r="D274" s="1056"/>
      <c r="E274" s="1056"/>
      <c r="F274" s="1056"/>
      <c r="G274" s="1057"/>
    </row>
    <row r="275" spans="1:7" ht="47.25" hidden="1">
      <c r="A275" s="124" t="s">
        <v>0</v>
      </c>
      <c r="B275" s="7" t="s">
        <v>57</v>
      </c>
      <c r="C275" s="998" t="s">
        <v>7</v>
      </c>
      <c r="D275" s="1076"/>
      <c r="E275" s="4" t="s">
        <v>73</v>
      </c>
      <c r="F275" s="4" t="s">
        <v>68</v>
      </c>
      <c r="G275" s="125" t="s">
        <v>51</v>
      </c>
    </row>
    <row r="276" spans="1:7" ht="15.75" hidden="1">
      <c r="A276" s="150">
        <v>1</v>
      </c>
      <c r="B276" s="82"/>
      <c r="C276" s="1080"/>
      <c r="D276" s="1081"/>
      <c r="E276" s="89"/>
      <c r="F276" s="84"/>
      <c r="G276" s="152">
        <f>C276*E276*F276</f>
        <v>0</v>
      </c>
    </row>
    <row r="277" spans="1:7" ht="15.75" hidden="1">
      <c r="A277" s="153" t="s">
        <v>35</v>
      </c>
      <c r="B277" s="82"/>
      <c r="C277" s="1073"/>
      <c r="D277" s="1074"/>
      <c r="E277" s="90"/>
      <c r="F277" s="71"/>
      <c r="G277" s="154">
        <f>F277*2</f>
        <v>0</v>
      </c>
    </row>
    <row r="278" spans="1:7" ht="15.75" hidden="1">
      <c r="A278" s="989" t="s">
        <v>1</v>
      </c>
      <c r="B278" s="990"/>
      <c r="C278" s="990"/>
      <c r="D278" s="990"/>
      <c r="E278" s="990"/>
      <c r="F278" s="991"/>
      <c r="G278" s="155">
        <f>SUM(G276:G277)</f>
        <v>0</v>
      </c>
    </row>
    <row r="279" spans="1:7" ht="27" customHeight="1" hidden="1">
      <c r="A279" s="111"/>
      <c r="B279" s="112"/>
      <c r="C279" s="112"/>
      <c r="D279" s="112"/>
      <c r="E279" s="112"/>
      <c r="F279" s="112"/>
      <c r="G279" s="113"/>
    </row>
    <row r="280" spans="1:7" ht="15.75" hidden="1">
      <c r="A280" s="976" t="s">
        <v>99</v>
      </c>
      <c r="B280" s="977"/>
      <c r="C280" s="977"/>
      <c r="D280" s="977"/>
      <c r="E280" s="977"/>
      <c r="F280" s="977"/>
      <c r="G280" s="129">
        <f>G286+G292</f>
        <v>0</v>
      </c>
    </row>
    <row r="281" spans="1:7" ht="15.75" hidden="1">
      <c r="A281" s="1000" t="s">
        <v>106</v>
      </c>
      <c r="B281" s="1001"/>
      <c r="C281" s="1001"/>
      <c r="D281" s="1001"/>
      <c r="E281" s="1001"/>
      <c r="F281" s="1001"/>
      <c r="G281" s="1002"/>
    </row>
    <row r="282" spans="1:7" ht="78.75" hidden="1">
      <c r="A282" s="124" t="s">
        <v>0</v>
      </c>
      <c r="B282" s="5" t="s">
        <v>57</v>
      </c>
      <c r="C282" s="4" t="s">
        <v>6</v>
      </c>
      <c r="D282" s="4" t="s">
        <v>71</v>
      </c>
      <c r="E282" s="4" t="s">
        <v>73</v>
      </c>
      <c r="F282" s="4" t="s">
        <v>74</v>
      </c>
      <c r="G282" s="125" t="s">
        <v>51</v>
      </c>
    </row>
    <row r="283" spans="1:7" ht="15.75" hidden="1">
      <c r="A283" s="124">
        <v>1</v>
      </c>
      <c r="B283" s="92" t="s">
        <v>70</v>
      </c>
      <c r="C283" s="4" t="s">
        <v>65</v>
      </c>
      <c r="D283" s="91"/>
      <c r="E283" s="93"/>
      <c r="F283" s="94"/>
      <c r="G283" s="126">
        <f>D283*E283*F283</f>
        <v>0</v>
      </c>
    </row>
    <row r="284" spans="1:7" ht="31.5" hidden="1">
      <c r="A284" s="127">
        <v>2</v>
      </c>
      <c r="B284" s="92" t="s">
        <v>75</v>
      </c>
      <c r="C284" s="91"/>
      <c r="D284" s="91">
        <v>1</v>
      </c>
      <c r="E284" s="93"/>
      <c r="F284" s="94"/>
      <c r="G284" s="128">
        <f>D284*E284*F284</f>
        <v>0</v>
      </c>
    </row>
    <row r="285" spans="1:7" ht="15.75" hidden="1">
      <c r="A285" s="135" t="s">
        <v>35</v>
      </c>
      <c r="B285" s="92"/>
      <c r="C285" s="91"/>
      <c r="D285" s="91"/>
      <c r="E285" s="92"/>
      <c r="F285" s="94"/>
      <c r="G285" s="128">
        <f>D285*E285*F285</f>
        <v>0</v>
      </c>
    </row>
    <row r="286" spans="1:7" ht="15.75" hidden="1">
      <c r="A286" s="973" t="s">
        <v>1</v>
      </c>
      <c r="B286" s="974"/>
      <c r="C286" s="974"/>
      <c r="D286" s="974"/>
      <c r="E286" s="974"/>
      <c r="F286" s="975"/>
      <c r="G286" s="129">
        <f>SUM(G283:G285)</f>
        <v>0</v>
      </c>
    </row>
    <row r="287" spans="1:7" ht="12.75" hidden="1">
      <c r="A287" s="111"/>
      <c r="B287" s="112"/>
      <c r="C287" s="112"/>
      <c r="D287" s="112"/>
      <c r="E287" s="112"/>
      <c r="F287" s="112"/>
      <c r="G287" s="113"/>
    </row>
    <row r="288" spans="1:7" ht="15.75" hidden="1">
      <c r="A288" s="1000" t="s">
        <v>107</v>
      </c>
      <c r="B288" s="1001"/>
      <c r="C288" s="1001"/>
      <c r="D288" s="1001"/>
      <c r="E288" s="1001"/>
      <c r="F288" s="1001"/>
      <c r="G288" s="1002"/>
    </row>
    <row r="289" spans="1:7" ht="47.25" hidden="1">
      <c r="A289" s="124" t="s">
        <v>0</v>
      </c>
      <c r="B289" s="48" t="s">
        <v>76</v>
      </c>
      <c r="C289" s="963" t="s">
        <v>2</v>
      </c>
      <c r="D289" s="963"/>
      <c r="E289" s="48" t="s">
        <v>7</v>
      </c>
      <c r="F289" s="48" t="s">
        <v>54</v>
      </c>
      <c r="G289" s="125" t="s">
        <v>51</v>
      </c>
    </row>
    <row r="290" spans="1:7" ht="27" customHeight="1" hidden="1">
      <c r="A290" s="124">
        <v>1</v>
      </c>
      <c r="B290" s="92" t="s">
        <v>264</v>
      </c>
      <c r="C290" s="1025"/>
      <c r="D290" s="1026"/>
      <c r="E290" s="93"/>
      <c r="F290" s="94"/>
      <c r="G290" s="126">
        <f>E290*F290</f>
        <v>0</v>
      </c>
    </row>
    <row r="291" spans="1:7" ht="15.75" hidden="1">
      <c r="A291" s="135" t="s">
        <v>35</v>
      </c>
      <c r="B291" s="92"/>
      <c r="C291" s="1025"/>
      <c r="D291" s="1026"/>
      <c r="E291" s="92"/>
      <c r="F291" s="94"/>
      <c r="G291" s="128">
        <f>E291*F291</f>
        <v>0</v>
      </c>
    </row>
    <row r="292" spans="1:7" ht="15.75" hidden="1">
      <c r="A292" s="973" t="s">
        <v>1</v>
      </c>
      <c r="B292" s="974"/>
      <c r="C292" s="974"/>
      <c r="D292" s="974"/>
      <c r="E292" s="974"/>
      <c r="F292" s="975"/>
      <c r="G292" s="129">
        <f>SUM(G290:G291)</f>
        <v>0</v>
      </c>
    </row>
    <row r="293" spans="1:7" ht="27" customHeight="1" hidden="1">
      <c r="A293" s="111"/>
      <c r="B293" s="112"/>
      <c r="C293" s="112"/>
      <c r="D293" s="112"/>
      <c r="E293" s="112"/>
      <c r="F293" s="112"/>
      <c r="G293" s="113"/>
    </row>
    <row r="294" spans="1:7" ht="15.75">
      <c r="A294" s="1000" t="s">
        <v>94</v>
      </c>
      <c r="B294" s="1001"/>
      <c r="C294" s="1001"/>
      <c r="D294" s="1001"/>
      <c r="E294" s="1001"/>
      <c r="F294" s="1001"/>
      <c r="G294" s="1002"/>
    </row>
    <row r="295" spans="1:7" ht="63">
      <c r="A295" s="124" t="s">
        <v>0</v>
      </c>
      <c r="B295" s="1027" t="s">
        <v>57</v>
      </c>
      <c r="C295" s="1028"/>
      <c r="D295" s="4" t="s">
        <v>5</v>
      </c>
      <c r="E295" s="5" t="s">
        <v>53</v>
      </c>
      <c r="F295" s="4" t="s">
        <v>54</v>
      </c>
      <c r="G295" s="125" t="s">
        <v>51</v>
      </c>
    </row>
    <row r="296" spans="1:7" ht="27" customHeight="1">
      <c r="A296" s="116" t="s">
        <v>37</v>
      </c>
      <c r="B296" s="1053" t="s">
        <v>520</v>
      </c>
      <c r="C296" s="1054"/>
      <c r="D296" s="136" t="s">
        <v>261</v>
      </c>
      <c r="E296" s="136">
        <v>1</v>
      </c>
      <c r="F296" s="136">
        <v>165000</v>
      </c>
      <c r="G296" s="685">
        <f>E296*F296</f>
        <v>165000</v>
      </c>
    </row>
    <row r="297" spans="1:7" ht="15.75" hidden="1">
      <c r="A297" s="143" t="s">
        <v>36</v>
      </c>
      <c r="B297" s="1082"/>
      <c r="C297" s="1083"/>
      <c r="D297" s="79"/>
      <c r="E297" s="97"/>
      <c r="F297" s="81"/>
      <c r="G297" s="686">
        <f>E297*F297*12</f>
        <v>0</v>
      </c>
    </row>
    <row r="298" spans="1:7" ht="27" customHeight="1" hidden="1">
      <c r="A298" s="145" t="s">
        <v>35</v>
      </c>
      <c r="B298" s="1082"/>
      <c r="C298" s="1083"/>
      <c r="D298" s="79"/>
      <c r="E298" s="97"/>
      <c r="F298" s="81"/>
      <c r="G298" s="686">
        <f>E298*F298*12</f>
        <v>0</v>
      </c>
    </row>
    <row r="299" spans="1:7" ht="15.75" hidden="1">
      <c r="A299" s="143" t="s">
        <v>38</v>
      </c>
      <c r="B299" s="1066" t="s">
        <v>121</v>
      </c>
      <c r="C299" s="1075"/>
      <c r="D299" s="78"/>
      <c r="E299" s="78"/>
      <c r="F299" s="136"/>
      <c r="G299" s="685"/>
    </row>
    <row r="300" spans="1:7" ht="27" customHeight="1" hidden="1">
      <c r="A300" s="143" t="s">
        <v>39</v>
      </c>
      <c r="B300" s="1082"/>
      <c r="C300" s="1083"/>
      <c r="D300" s="79"/>
      <c r="E300" s="97"/>
      <c r="F300" s="39"/>
      <c r="G300" s="692">
        <f>E300*F300</f>
        <v>0</v>
      </c>
    </row>
    <row r="301" spans="1:7" ht="27" customHeight="1" hidden="1">
      <c r="A301" s="143" t="s">
        <v>278</v>
      </c>
      <c r="B301" s="1066"/>
      <c r="C301" s="1075"/>
      <c r="D301" s="79"/>
      <c r="E301" s="97"/>
      <c r="F301" s="39"/>
      <c r="G301" s="692">
        <f>E301*F301</f>
        <v>0</v>
      </c>
    </row>
    <row r="302" spans="1:7" ht="27" customHeight="1" hidden="1">
      <c r="A302" s="143" t="s">
        <v>279</v>
      </c>
      <c r="B302" s="1066"/>
      <c r="C302" s="1067"/>
      <c r="D302" s="79"/>
      <c r="E302" s="97"/>
      <c r="F302" s="39"/>
      <c r="G302" s="692">
        <f>E302*F302</f>
        <v>0</v>
      </c>
    </row>
    <row r="303" spans="1:7" ht="15.75" hidden="1">
      <c r="A303" s="145" t="s">
        <v>35</v>
      </c>
      <c r="B303" s="1066"/>
      <c r="C303" s="1075"/>
      <c r="D303" s="79"/>
      <c r="E303" s="97"/>
      <c r="F303" s="81"/>
      <c r="G303" s="686">
        <f>E303*F303</f>
        <v>0</v>
      </c>
    </row>
    <row r="304" spans="1:7" ht="15.75">
      <c r="A304" s="977" t="s">
        <v>1</v>
      </c>
      <c r="B304" s="977"/>
      <c r="C304" s="977"/>
      <c r="D304" s="136"/>
      <c r="E304" s="136"/>
      <c r="F304" s="139"/>
      <c r="G304" s="687">
        <f>SUM(G296:G303)</f>
        <v>165000</v>
      </c>
    </row>
    <row r="305" spans="1:8" ht="15.75">
      <c r="A305" s="179"/>
      <c r="B305" s="179"/>
      <c r="C305" s="179"/>
      <c r="D305" s="180"/>
      <c r="E305" s="180"/>
      <c r="F305" s="283"/>
      <c r="G305" s="293"/>
      <c r="H305" s="112"/>
    </row>
    <row r="306" spans="1:7" ht="38.25" customHeight="1" hidden="1">
      <c r="A306" s="1241" t="s">
        <v>782</v>
      </c>
      <c r="B306" s="1241"/>
      <c r="C306" s="1241"/>
      <c r="D306" s="1241"/>
      <c r="E306" s="1241"/>
      <c r="F306" s="1241"/>
      <c r="G306" s="1241"/>
    </row>
    <row r="307" spans="1:8" ht="15.75" hidden="1">
      <c r="A307" s="179"/>
      <c r="B307" s="179"/>
      <c r="C307" s="179"/>
      <c r="D307" s="180"/>
      <c r="E307" s="180"/>
      <c r="F307" s="283"/>
      <c r="G307" s="290"/>
      <c r="H307" s="112"/>
    </row>
    <row r="308" spans="1:7" ht="51.75" customHeight="1" hidden="1" thickBot="1">
      <c r="A308" s="1242" t="s">
        <v>932</v>
      </c>
      <c r="B308" s="1242"/>
      <c r="C308" s="1242"/>
      <c r="D308" s="1242"/>
      <c r="E308" s="1242"/>
      <c r="F308" s="1242"/>
      <c r="G308" s="1242"/>
    </row>
    <row r="309" spans="1:7" ht="15.75" hidden="1">
      <c r="A309" s="308"/>
      <c r="B309" s="308"/>
      <c r="C309" s="308"/>
      <c r="D309" s="308"/>
      <c r="E309" s="308"/>
      <c r="F309" s="308"/>
      <c r="G309" s="308"/>
    </row>
    <row r="310" spans="1:7" ht="33" customHeight="1" hidden="1">
      <c r="A310" s="1217" t="s">
        <v>96</v>
      </c>
      <c r="B310" s="1240"/>
      <c r="C310" s="1240"/>
      <c r="D310" s="1240"/>
      <c r="E310" s="1240"/>
      <c r="F310" s="1240"/>
      <c r="G310" s="1240"/>
    </row>
    <row r="311" spans="1:7" ht="15.75" hidden="1">
      <c r="A311" s="272"/>
      <c r="B311" s="272"/>
      <c r="C311" s="272"/>
      <c r="D311" s="272"/>
      <c r="E311" s="272"/>
      <c r="F311" s="272"/>
      <c r="G311" s="272"/>
    </row>
    <row r="312" spans="1:7" ht="18.75" hidden="1">
      <c r="A312" s="1024" t="s">
        <v>97</v>
      </c>
      <c r="B312" s="1024"/>
      <c r="C312" s="1024"/>
      <c r="D312" s="1024"/>
      <c r="E312" s="1024"/>
      <c r="F312" s="1024"/>
      <c r="G312" s="574">
        <f>G318+G324</f>
        <v>0</v>
      </c>
    </row>
    <row r="313" spans="1:7" ht="18.75" hidden="1">
      <c r="A313" s="578"/>
      <c r="B313" s="578"/>
      <c r="C313" s="578"/>
      <c r="D313" s="578"/>
      <c r="E313" s="578"/>
      <c r="F313" s="578"/>
      <c r="G313" s="579"/>
    </row>
    <row r="314" spans="1:8" ht="15.75" hidden="1">
      <c r="A314" s="1131" t="s">
        <v>108</v>
      </c>
      <c r="B314" s="1131"/>
      <c r="C314" s="1131"/>
      <c r="D314" s="1131"/>
      <c r="E314" s="1131"/>
      <c r="F314" s="1131"/>
      <c r="G314" s="1131"/>
      <c r="H314" s="112"/>
    </row>
    <row r="315" spans="1:7" ht="47.25" hidden="1">
      <c r="A315" s="124" t="s">
        <v>0</v>
      </c>
      <c r="B315" s="1031" t="s">
        <v>2</v>
      </c>
      <c r="C315" s="1032"/>
      <c r="D315" s="1033"/>
      <c r="E315" s="48" t="s">
        <v>7</v>
      </c>
      <c r="F315" s="48" t="s">
        <v>54</v>
      </c>
      <c r="G315" s="125" t="s">
        <v>51</v>
      </c>
    </row>
    <row r="316" spans="1:7" ht="42.75" customHeight="1" hidden="1">
      <c r="A316" s="124">
        <v>1</v>
      </c>
      <c r="B316" s="1039" t="s">
        <v>801</v>
      </c>
      <c r="C316" s="1040"/>
      <c r="D316" s="1041"/>
      <c r="E316" s="98">
        <v>1</v>
      </c>
      <c r="F316" s="561">
        <v>22900</v>
      </c>
      <c r="G316" s="270">
        <f>E316*F316</f>
        <v>22900</v>
      </c>
    </row>
    <row r="317" spans="1:7" ht="15.75" customHeight="1" hidden="1">
      <c r="A317" s="559">
        <v>2</v>
      </c>
      <c r="B317" s="1039"/>
      <c r="C317" s="1040"/>
      <c r="D317" s="1041"/>
      <c r="E317" s="98"/>
      <c r="F317" s="561"/>
      <c r="G317" s="295">
        <f>E317*F317</f>
        <v>0</v>
      </c>
    </row>
    <row r="318" spans="1:9" ht="15.75" hidden="1">
      <c r="A318" s="959" t="s">
        <v>1</v>
      </c>
      <c r="B318" s="959"/>
      <c r="C318" s="959"/>
      <c r="D318" s="959"/>
      <c r="E318" s="141"/>
      <c r="F318" s="141"/>
      <c r="G318" s="570">
        <v>0</v>
      </c>
      <c r="I318" s="652"/>
    </row>
    <row r="319" spans="1:7" ht="18.75" hidden="1">
      <c r="A319" s="578"/>
      <c r="B319" s="578"/>
      <c r="C319" s="578"/>
      <c r="D319" s="578"/>
      <c r="E319" s="578"/>
      <c r="F319" s="578"/>
      <c r="G319" s="579"/>
    </row>
    <row r="320" spans="1:7" ht="15.75" hidden="1">
      <c r="A320" s="973" t="s">
        <v>196</v>
      </c>
      <c r="B320" s="974"/>
      <c r="C320" s="974"/>
      <c r="D320" s="974"/>
      <c r="E320" s="974"/>
      <c r="F320" s="974"/>
      <c r="G320" s="1091"/>
    </row>
    <row r="321" spans="1:7" ht="47.25" hidden="1">
      <c r="A321" s="124" t="s">
        <v>0</v>
      </c>
      <c r="B321" s="1031" t="s">
        <v>2</v>
      </c>
      <c r="C321" s="1032"/>
      <c r="D321" s="1033"/>
      <c r="E321" s="48" t="s">
        <v>7</v>
      </c>
      <c r="F321" s="48" t="s">
        <v>54</v>
      </c>
      <c r="G321" s="125" t="s">
        <v>51</v>
      </c>
    </row>
    <row r="322" spans="1:7" ht="15.75" hidden="1">
      <c r="A322" s="124">
        <v>1</v>
      </c>
      <c r="B322" s="1103"/>
      <c r="C322" s="1230"/>
      <c r="D322" s="1231"/>
      <c r="E322" s="307">
        <v>0</v>
      </c>
      <c r="F322" s="268">
        <v>0</v>
      </c>
      <c r="G322" s="270">
        <f>E322*F322</f>
        <v>0</v>
      </c>
    </row>
    <row r="323" spans="1:7" ht="15.75" hidden="1">
      <c r="A323" s="135">
        <v>2</v>
      </c>
      <c r="B323" s="1232"/>
      <c r="C323" s="1233"/>
      <c r="D323" s="1234"/>
      <c r="E323" s="307"/>
      <c r="F323" s="267"/>
      <c r="G323" s="295">
        <f>E323*F323</f>
        <v>0</v>
      </c>
    </row>
    <row r="324" spans="1:7" ht="15.75" hidden="1">
      <c r="A324" s="973" t="s">
        <v>1</v>
      </c>
      <c r="B324" s="974"/>
      <c r="C324" s="974"/>
      <c r="D324" s="975"/>
      <c r="E324" s="141"/>
      <c r="F324" s="141"/>
      <c r="G324" s="289">
        <f>SUM(G322:G323)</f>
        <v>0</v>
      </c>
    </row>
    <row r="325" spans="1:7" ht="15.75" hidden="1">
      <c r="A325" s="272"/>
      <c r="B325" s="272"/>
      <c r="C325" s="272"/>
      <c r="D325" s="272"/>
      <c r="E325" s="272"/>
      <c r="F325" s="272"/>
      <c r="G325" s="272"/>
    </row>
    <row r="326" spans="1:8" ht="15.75" hidden="1">
      <c r="A326" s="178"/>
      <c r="B326" s="281" t="s">
        <v>839</v>
      </c>
      <c r="C326" s="282">
        <v>0</v>
      </c>
      <c r="D326" s="178"/>
      <c r="E326" s="178"/>
      <c r="F326" s="178"/>
      <c r="G326" s="276"/>
      <c r="H326" s="112"/>
    </row>
    <row r="327" spans="1:8" ht="16.5" customHeight="1" hidden="1">
      <c r="A327" s="178"/>
      <c r="B327" s="281" t="s">
        <v>252</v>
      </c>
      <c r="C327" s="282">
        <f>C326-G318</f>
        <v>0</v>
      </c>
      <c r="D327" s="178"/>
      <c r="E327" s="178"/>
      <c r="F327" s="178"/>
      <c r="G327" s="276"/>
      <c r="H327" s="112"/>
    </row>
    <row r="328" spans="1:8" ht="15.75" hidden="1">
      <c r="A328" s="47"/>
      <c r="B328" s="47"/>
      <c r="C328" s="47"/>
      <c r="D328" s="47"/>
      <c r="E328" s="47"/>
      <c r="F328" s="47"/>
      <c r="G328" s="276"/>
      <c r="H328" s="112"/>
    </row>
    <row r="329" spans="1:8" ht="15.75" hidden="1">
      <c r="A329" s="47"/>
      <c r="B329" s="47"/>
      <c r="C329" s="47"/>
      <c r="D329" s="47"/>
      <c r="E329" s="47"/>
      <c r="F329" s="47"/>
      <c r="G329" s="276"/>
      <c r="H329" s="112"/>
    </row>
    <row r="330" ht="12.75" hidden="1">
      <c r="A330" s="684" t="s">
        <v>840</v>
      </c>
    </row>
    <row r="331" spans="1:7" ht="15.75">
      <c r="A331" s="47"/>
      <c r="B331" s="47"/>
      <c r="C331" s="47"/>
      <c r="D331" s="47"/>
      <c r="E331" s="188"/>
      <c r="F331" s="188"/>
      <c r="G331" s="276"/>
    </row>
    <row r="332" spans="1:7" ht="54.75" customHeight="1" thickBot="1">
      <c r="A332" s="1243" t="s">
        <v>933</v>
      </c>
      <c r="B332" s="1243"/>
      <c r="C332" s="1243"/>
      <c r="D332" s="1243"/>
      <c r="E332" s="1243"/>
      <c r="F332" s="1243"/>
      <c r="G332" s="1243"/>
    </row>
    <row r="333" spans="1:7" ht="15.75">
      <c r="A333" s="308"/>
      <c r="B333" s="308"/>
      <c r="C333" s="308"/>
      <c r="D333" s="308"/>
      <c r="E333" s="308"/>
      <c r="F333" s="308"/>
      <c r="G333" s="308"/>
    </row>
    <row r="334" spans="1:7" ht="17.25" customHeight="1">
      <c r="A334" s="1217" t="s">
        <v>96</v>
      </c>
      <c r="B334" s="1217"/>
      <c r="C334" s="1217"/>
      <c r="D334" s="1217"/>
      <c r="E334" s="1217"/>
      <c r="F334" s="1217"/>
      <c r="G334" s="1217"/>
    </row>
    <row r="335" ht="13.5" thickBot="1"/>
    <row r="336" spans="1:7" ht="18.75" hidden="1">
      <c r="A336" s="1061" t="s">
        <v>187</v>
      </c>
      <c r="B336" s="1062"/>
      <c r="C336" s="1062"/>
      <c r="D336" s="1062"/>
      <c r="E336" s="1062"/>
      <c r="F336" s="1063"/>
      <c r="G336" s="163"/>
    </row>
    <row r="337" spans="1:7" ht="15.75" hidden="1">
      <c r="A337" s="1055" t="s">
        <v>100</v>
      </c>
      <c r="B337" s="1056"/>
      <c r="C337" s="1056"/>
      <c r="D337" s="1056"/>
      <c r="E337" s="1056"/>
      <c r="F337" s="1056"/>
      <c r="G337" s="1057"/>
    </row>
    <row r="338" spans="1:7" ht="43.5" customHeight="1" hidden="1">
      <c r="A338" s="124" t="s">
        <v>0</v>
      </c>
      <c r="B338" s="1027" t="s">
        <v>57</v>
      </c>
      <c r="C338" s="1028"/>
      <c r="D338" s="4" t="s">
        <v>5</v>
      </c>
      <c r="E338" s="4" t="s">
        <v>53</v>
      </c>
      <c r="F338" s="4" t="s">
        <v>54</v>
      </c>
      <c r="G338" s="125" t="s">
        <v>51</v>
      </c>
    </row>
    <row r="339" spans="1:7" ht="15.75" hidden="1">
      <c r="A339" s="116">
        <v>1</v>
      </c>
      <c r="B339" s="1066"/>
      <c r="C339" s="1067"/>
      <c r="D339" s="136"/>
      <c r="E339" s="136">
        <v>1</v>
      </c>
      <c r="F339" s="136"/>
      <c r="G339" s="144">
        <f>E339*F339*12</f>
        <v>0</v>
      </c>
    </row>
    <row r="340" spans="1:7" ht="15.75" hidden="1">
      <c r="A340" s="116">
        <v>2</v>
      </c>
      <c r="B340" s="1066"/>
      <c r="C340" s="1067"/>
      <c r="D340" s="136"/>
      <c r="E340" s="136"/>
      <c r="F340" s="263"/>
      <c r="G340" s="262">
        <f>E340*F340*12</f>
        <v>0</v>
      </c>
    </row>
    <row r="341" spans="1:7" ht="15.75" hidden="1">
      <c r="A341" s="116">
        <v>3</v>
      </c>
      <c r="B341" s="1066"/>
      <c r="C341" s="1067"/>
      <c r="D341" s="136"/>
      <c r="E341" s="136"/>
      <c r="F341" s="136"/>
      <c r="G341" s="262">
        <f>E341*F341*12</f>
        <v>0</v>
      </c>
    </row>
    <row r="342" spans="1:7" ht="15.75" hidden="1">
      <c r="A342" s="145" t="s">
        <v>35</v>
      </c>
      <c r="B342" s="1066"/>
      <c r="C342" s="1067"/>
      <c r="D342" s="79"/>
      <c r="E342" s="80"/>
      <c r="F342" s="81"/>
      <c r="G342" s="144">
        <f>E342*F342*12</f>
        <v>0</v>
      </c>
    </row>
    <row r="343" spans="1:7" ht="15.75" hidden="1">
      <c r="A343" s="1109" t="s">
        <v>1</v>
      </c>
      <c r="B343" s="1110"/>
      <c r="C343" s="1110"/>
      <c r="D343" s="1110"/>
      <c r="E343" s="1110"/>
      <c r="F343" s="1218"/>
      <c r="G343" s="289">
        <f>SUM(G339:G342)</f>
        <v>0</v>
      </c>
    </row>
    <row r="344" spans="1:7" ht="15.75" hidden="1">
      <c r="A344" s="182"/>
      <c r="B344" s="178"/>
      <c r="C344" s="178"/>
      <c r="D344" s="178"/>
      <c r="E344" s="178"/>
      <c r="F344" s="178"/>
      <c r="G344" s="183"/>
    </row>
    <row r="345" spans="1:7" ht="15.75" hidden="1">
      <c r="A345" s="1055" t="s">
        <v>111</v>
      </c>
      <c r="B345" s="1056"/>
      <c r="C345" s="1056"/>
      <c r="D345" s="1056"/>
      <c r="E345" s="1056"/>
      <c r="F345" s="1056"/>
      <c r="G345" s="1057"/>
    </row>
    <row r="346" spans="1:7" ht="47.25" hidden="1">
      <c r="A346" s="124" t="s">
        <v>0</v>
      </c>
      <c r="B346" s="7" t="s">
        <v>57</v>
      </c>
      <c r="C346" s="998" t="s">
        <v>7</v>
      </c>
      <c r="D346" s="999"/>
      <c r="E346" s="4" t="s">
        <v>73</v>
      </c>
      <c r="F346" s="4" t="s">
        <v>68</v>
      </c>
      <c r="G346" s="125" t="s">
        <v>51</v>
      </c>
    </row>
    <row r="347" spans="1:7" ht="15.75" hidden="1">
      <c r="A347" s="150">
        <v>1</v>
      </c>
      <c r="B347" s="82"/>
      <c r="C347" s="1080"/>
      <c r="D347" s="1219"/>
      <c r="E347" s="89"/>
      <c r="F347" s="84"/>
      <c r="G347" s="152">
        <f>C347*E347*F347</f>
        <v>0</v>
      </c>
    </row>
    <row r="348" spans="1:7" ht="15.75" hidden="1">
      <c r="A348" s="153" t="s">
        <v>35</v>
      </c>
      <c r="B348" s="82"/>
      <c r="C348" s="1073"/>
      <c r="D348" s="1220"/>
      <c r="E348" s="90"/>
      <c r="F348" s="71"/>
      <c r="G348" s="154">
        <f>F348*2</f>
        <v>0</v>
      </c>
    </row>
    <row r="349" spans="1:7" ht="15.75" hidden="1">
      <c r="A349" s="989" t="s">
        <v>1</v>
      </c>
      <c r="B349" s="990"/>
      <c r="C349" s="990"/>
      <c r="D349" s="990"/>
      <c r="E349" s="990"/>
      <c r="F349" s="991"/>
      <c r="G349" s="155">
        <f>SUM(G347:G348)</f>
        <v>0</v>
      </c>
    </row>
    <row r="350" spans="1:7" ht="15.75" hidden="1">
      <c r="A350" s="182"/>
      <c r="B350" s="178"/>
      <c r="C350" s="178"/>
      <c r="D350" s="178"/>
      <c r="E350" s="178"/>
      <c r="F350" s="178"/>
      <c r="G350" s="183"/>
    </row>
    <row r="351" spans="1:7" ht="15.75" hidden="1">
      <c r="A351" s="1000" t="s">
        <v>99</v>
      </c>
      <c r="B351" s="1001"/>
      <c r="C351" s="1001"/>
      <c r="D351" s="1001"/>
      <c r="E351" s="1001"/>
      <c r="F351" s="1001"/>
      <c r="G351" s="1002"/>
    </row>
    <row r="352" spans="1:7" ht="47.25" hidden="1">
      <c r="A352" s="124" t="s">
        <v>0</v>
      </c>
      <c r="B352" s="48" t="s">
        <v>76</v>
      </c>
      <c r="C352" s="1031" t="s">
        <v>2</v>
      </c>
      <c r="D352" s="1033"/>
      <c r="E352" s="48" t="s">
        <v>7</v>
      </c>
      <c r="F352" s="48" t="s">
        <v>54</v>
      </c>
      <c r="G352" s="125" t="s">
        <v>51</v>
      </c>
    </row>
    <row r="353" spans="1:7" ht="31.5" hidden="1">
      <c r="A353" s="124">
        <v>1</v>
      </c>
      <c r="B353" s="92" t="s">
        <v>190</v>
      </c>
      <c r="C353" s="1025"/>
      <c r="D353" s="1026"/>
      <c r="E353" s="93"/>
      <c r="F353" s="94"/>
      <c r="G353" s="126">
        <f>E353*F353</f>
        <v>0</v>
      </c>
    </row>
    <row r="354" spans="1:7" ht="15.75" hidden="1">
      <c r="A354" s="135" t="s">
        <v>35</v>
      </c>
      <c r="B354" s="92"/>
      <c r="C354" s="1025"/>
      <c r="D354" s="1026"/>
      <c r="E354" s="92"/>
      <c r="F354" s="94"/>
      <c r="G354" s="128">
        <f>E354*F354</f>
        <v>0</v>
      </c>
    </row>
    <row r="355" spans="1:7" ht="15.75" hidden="1">
      <c r="A355" s="973" t="s">
        <v>1</v>
      </c>
      <c r="B355" s="974"/>
      <c r="C355" s="974"/>
      <c r="D355" s="974"/>
      <c r="E355" s="974"/>
      <c r="F355" s="975"/>
      <c r="G355" s="129">
        <f>SUM(G353:G354)</f>
        <v>0</v>
      </c>
    </row>
    <row r="356" spans="1:7" ht="15.75" hidden="1">
      <c r="A356" s="182"/>
      <c r="B356" s="178"/>
      <c r="C356" s="178"/>
      <c r="D356" s="178"/>
      <c r="E356" s="178"/>
      <c r="F356" s="178"/>
      <c r="G356" s="183"/>
    </row>
    <row r="357" spans="1:7" ht="15.75" hidden="1">
      <c r="A357" s="1000" t="s">
        <v>94</v>
      </c>
      <c r="B357" s="1001"/>
      <c r="C357" s="1001"/>
      <c r="D357" s="1001"/>
      <c r="E357" s="1001"/>
      <c r="F357" s="1001"/>
      <c r="G357" s="1002"/>
    </row>
    <row r="358" spans="1:7" ht="35.25" customHeight="1" hidden="1">
      <c r="A358" s="124" t="s">
        <v>0</v>
      </c>
      <c r="B358" s="1027" t="s">
        <v>57</v>
      </c>
      <c r="C358" s="1028"/>
      <c r="D358" s="4" t="s">
        <v>5</v>
      </c>
      <c r="E358" s="5" t="s">
        <v>53</v>
      </c>
      <c r="F358" s="4" t="s">
        <v>54</v>
      </c>
      <c r="G358" s="125" t="s">
        <v>51</v>
      </c>
    </row>
    <row r="359" spans="1:7" ht="15.75" hidden="1">
      <c r="A359" s="116" t="s">
        <v>37</v>
      </c>
      <c r="B359" s="1053"/>
      <c r="C359" s="1054"/>
      <c r="D359" s="36"/>
      <c r="E359" s="136"/>
      <c r="F359" s="136"/>
      <c r="G359" s="146">
        <f>E359*F359</f>
        <v>0</v>
      </c>
    </row>
    <row r="360" spans="1:7" ht="15.75" hidden="1">
      <c r="A360" s="116">
        <v>2</v>
      </c>
      <c r="B360" s="1053"/>
      <c r="C360" s="1054"/>
      <c r="D360" s="36"/>
      <c r="E360" s="136"/>
      <c r="F360" s="136"/>
      <c r="G360" s="146">
        <f>E360*F360</f>
        <v>0</v>
      </c>
    </row>
    <row r="361" spans="1:7" ht="15.75" hidden="1">
      <c r="A361" s="116">
        <v>3</v>
      </c>
      <c r="B361" s="1053"/>
      <c r="C361" s="1054"/>
      <c r="D361" s="36"/>
      <c r="E361" s="136"/>
      <c r="F361" s="136"/>
      <c r="G361" s="146">
        <f>E361*F361</f>
        <v>0</v>
      </c>
    </row>
    <row r="362" spans="1:7" ht="15.75" hidden="1">
      <c r="A362" s="145" t="s">
        <v>35</v>
      </c>
      <c r="B362" s="1066"/>
      <c r="C362" s="1067"/>
      <c r="D362" s="79"/>
      <c r="E362" s="97"/>
      <c r="F362" s="81"/>
      <c r="G362" s="146">
        <f>E362*F362</f>
        <v>0</v>
      </c>
    </row>
    <row r="363" spans="1:7" ht="15.75" hidden="1">
      <c r="A363" s="1221" t="s">
        <v>1</v>
      </c>
      <c r="B363" s="1001"/>
      <c r="C363" s="1021"/>
      <c r="D363" s="136"/>
      <c r="E363" s="136"/>
      <c r="F363" s="139"/>
      <c r="G363" s="142">
        <f>SUM(G359:G362)</f>
        <v>0</v>
      </c>
    </row>
    <row r="364" spans="1:7" ht="15.75" hidden="1">
      <c r="A364" s="179"/>
      <c r="B364" s="179"/>
      <c r="C364" s="179"/>
      <c r="D364" s="180"/>
      <c r="E364" s="180"/>
      <c r="F364" s="283"/>
      <c r="G364" s="290"/>
    </row>
    <row r="365" spans="1:7" ht="15.75" hidden="1">
      <c r="A365" s="179"/>
      <c r="B365" s="179"/>
      <c r="C365" s="179"/>
      <c r="D365" s="180"/>
      <c r="E365" s="180"/>
      <c r="F365" s="283"/>
      <c r="G365" s="290"/>
    </row>
    <row r="366" spans="1:7" ht="15.75" hidden="1">
      <c r="A366" s="178"/>
      <c r="B366" s="1222"/>
      <c r="C366" s="1222"/>
      <c r="D366" s="1222"/>
      <c r="E366" s="1222"/>
      <c r="F366" s="178"/>
      <c r="G366" s="49"/>
    </row>
    <row r="367" spans="1:7" ht="15.75" hidden="1">
      <c r="A367" s="1058" t="s">
        <v>116</v>
      </c>
      <c r="B367" s="1059"/>
      <c r="C367" s="1059"/>
      <c r="D367" s="1059"/>
      <c r="E367" s="1059"/>
      <c r="F367" s="1059"/>
      <c r="G367" s="1060"/>
    </row>
    <row r="368" spans="1:7" ht="30.75" customHeight="1" hidden="1">
      <c r="A368" s="124" t="s">
        <v>0</v>
      </c>
      <c r="B368" s="1027" t="s">
        <v>57</v>
      </c>
      <c r="C368" s="1028"/>
      <c r="D368" s="4" t="s">
        <v>5</v>
      </c>
      <c r="E368" s="5" t="s">
        <v>53</v>
      </c>
      <c r="F368" s="4" t="s">
        <v>54</v>
      </c>
      <c r="G368" s="125" t="s">
        <v>51</v>
      </c>
    </row>
    <row r="369" spans="1:7" ht="15.75" hidden="1">
      <c r="A369" s="116" t="s">
        <v>37</v>
      </c>
      <c r="B369" s="1053" t="s">
        <v>191</v>
      </c>
      <c r="C369" s="1054"/>
      <c r="D369" s="136"/>
      <c r="E369" s="136"/>
      <c r="F369" s="136"/>
      <c r="G369" s="146">
        <f>E369*F369*12</f>
        <v>0</v>
      </c>
    </row>
    <row r="370" spans="1:7" ht="15.75" hidden="1">
      <c r="A370" s="145" t="s">
        <v>35</v>
      </c>
      <c r="B370" s="1066"/>
      <c r="C370" s="1067"/>
      <c r="D370" s="79"/>
      <c r="E370" s="97"/>
      <c r="F370" s="81"/>
      <c r="G370" s="146">
        <f>E370*F370*12</f>
        <v>0</v>
      </c>
    </row>
    <row r="371" spans="1:7" ht="15.75" hidden="1">
      <c r="A371" s="1000" t="s">
        <v>1</v>
      </c>
      <c r="B371" s="1001"/>
      <c r="C371" s="1021"/>
      <c r="D371" s="136"/>
      <c r="E371" s="136"/>
      <c r="F371" s="139"/>
      <c r="G371" s="142">
        <f>SUM(G369:G370)</f>
        <v>0</v>
      </c>
    </row>
    <row r="372" spans="1:7" ht="15.75" hidden="1">
      <c r="A372" s="182"/>
      <c r="B372" s="178"/>
      <c r="C372" s="178"/>
      <c r="D372" s="178"/>
      <c r="E372" s="178"/>
      <c r="F372" s="178"/>
      <c r="G372" s="183"/>
    </row>
    <row r="373" spans="1:7" ht="15.75" hidden="1">
      <c r="A373" s="1077" t="s">
        <v>269</v>
      </c>
      <c r="B373" s="1078"/>
      <c r="C373" s="1078"/>
      <c r="D373" s="1078"/>
      <c r="E373" s="1078"/>
      <c r="F373" s="1078"/>
      <c r="G373" s="1079"/>
    </row>
    <row r="374" spans="1:7" ht="47.25" hidden="1">
      <c r="A374" s="124" t="s">
        <v>0</v>
      </c>
      <c r="B374" s="1031" t="s">
        <v>80</v>
      </c>
      <c r="C374" s="1032"/>
      <c r="D374" s="1033"/>
      <c r="E374" s="48" t="s">
        <v>7</v>
      </c>
      <c r="F374" s="48" t="s">
        <v>54</v>
      </c>
      <c r="G374" s="125" t="s">
        <v>51</v>
      </c>
    </row>
    <row r="375" spans="1:7" ht="15.75" hidden="1">
      <c r="A375" s="124">
        <v>1</v>
      </c>
      <c r="B375" s="1044"/>
      <c r="C375" s="1045"/>
      <c r="D375" s="1046"/>
      <c r="E375" s="98"/>
      <c r="F375" s="94"/>
      <c r="G375" s="126">
        <f>E375*F375</f>
        <v>0</v>
      </c>
    </row>
    <row r="376" spans="1:7" ht="15.75" hidden="1">
      <c r="A376" s="135" t="s">
        <v>35</v>
      </c>
      <c r="B376" s="1044"/>
      <c r="C376" s="1045"/>
      <c r="D376" s="1046"/>
      <c r="E376" s="98"/>
      <c r="F376" s="94"/>
      <c r="G376" s="128">
        <f>E376*F376</f>
        <v>0</v>
      </c>
    </row>
    <row r="377" spans="1:7" ht="15.75" hidden="1">
      <c r="A377" s="973" t="s">
        <v>1</v>
      </c>
      <c r="B377" s="974"/>
      <c r="C377" s="974"/>
      <c r="D377" s="975"/>
      <c r="E377" s="140"/>
      <c r="F377" s="140"/>
      <c r="G377" s="129">
        <f>SUM(G375:G376)</f>
        <v>0</v>
      </c>
    </row>
    <row r="378" spans="1:7" ht="15.75" hidden="1">
      <c r="A378" s="182"/>
      <c r="B378" s="178"/>
      <c r="C378" s="178"/>
      <c r="D378" s="178"/>
      <c r="E378" s="178"/>
      <c r="F378" s="178"/>
      <c r="G378" s="183"/>
    </row>
    <row r="379" spans="1:7" ht="15.75" hidden="1">
      <c r="A379" s="1077" t="s">
        <v>108</v>
      </c>
      <c r="B379" s="1078"/>
      <c r="C379" s="1078"/>
      <c r="D379" s="1078"/>
      <c r="E379" s="1078"/>
      <c r="F379" s="1078"/>
      <c r="G379" s="1079"/>
    </row>
    <row r="380" spans="1:7" ht="47.25" hidden="1">
      <c r="A380" s="124" t="s">
        <v>0</v>
      </c>
      <c r="B380" s="1031" t="s">
        <v>2</v>
      </c>
      <c r="C380" s="1032"/>
      <c r="D380" s="1033"/>
      <c r="E380" s="48" t="s">
        <v>7</v>
      </c>
      <c r="F380" s="48" t="s">
        <v>54</v>
      </c>
      <c r="G380" s="125" t="s">
        <v>51</v>
      </c>
    </row>
    <row r="381" spans="1:7" ht="15.75" hidden="1">
      <c r="A381" s="124">
        <v>1</v>
      </c>
      <c r="B381" s="1044"/>
      <c r="C381" s="1045"/>
      <c r="D381" s="1046"/>
      <c r="E381" s="98"/>
      <c r="F381" s="86"/>
      <c r="G381" s="126">
        <f>E381*F381</f>
        <v>0</v>
      </c>
    </row>
    <row r="382" spans="1:7" ht="15.75" hidden="1">
      <c r="A382" s="135" t="s">
        <v>35</v>
      </c>
      <c r="B382" s="1044"/>
      <c r="C382" s="1045"/>
      <c r="D382" s="1046"/>
      <c r="E382" s="98"/>
      <c r="F382" s="86"/>
      <c r="G382" s="128">
        <f>E382*F382</f>
        <v>0</v>
      </c>
    </row>
    <row r="383" spans="1:7" ht="15.75" hidden="1">
      <c r="A383" s="973" t="s">
        <v>1</v>
      </c>
      <c r="B383" s="974"/>
      <c r="C383" s="974"/>
      <c r="D383" s="975"/>
      <c r="E383" s="141"/>
      <c r="F383" s="141"/>
      <c r="G383" s="129">
        <f>SUM(G381:G382)</f>
        <v>0</v>
      </c>
    </row>
    <row r="384" spans="1:7" ht="15.75" hidden="1">
      <c r="A384" s="182"/>
      <c r="B384" s="178"/>
      <c r="C384" s="178"/>
      <c r="D384" s="178"/>
      <c r="E384" s="178"/>
      <c r="F384" s="178"/>
      <c r="G384" s="183"/>
    </row>
    <row r="385" spans="1:7" ht="15.75" hidden="1">
      <c r="A385" s="973" t="s">
        <v>277</v>
      </c>
      <c r="B385" s="974"/>
      <c r="C385" s="974"/>
      <c r="D385" s="974"/>
      <c r="E385" s="974"/>
      <c r="F385" s="974"/>
      <c r="G385" s="1091"/>
    </row>
    <row r="386" spans="1:7" ht="36.75" customHeight="1" hidden="1">
      <c r="A386" s="124" t="s">
        <v>0</v>
      </c>
      <c r="B386" s="1027" t="s">
        <v>2</v>
      </c>
      <c r="C386" s="1028"/>
      <c r="D386" s="4" t="s">
        <v>5</v>
      </c>
      <c r="E386" s="4" t="s">
        <v>53</v>
      </c>
      <c r="F386" s="4" t="s">
        <v>54</v>
      </c>
      <c r="G386" s="125" t="s">
        <v>51</v>
      </c>
    </row>
    <row r="387" spans="1:7" ht="15.75" hidden="1">
      <c r="A387" s="124">
        <v>1</v>
      </c>
      <c r="B387" s="1094"/>
      <c r="C387" s="1095"/>
      <c r="D387" s="99"/>
      <c r="E387" s="100"/>
      <c r="F387" s="94"/>
      <c r="G387" s="158">
        <f>E387*F387</f>
        <v>0</v>
      </c>
    </row>
    <row r="388" spans="1:7" ht="15.75" hidden="1">
      <c r="A388" s="109" t="s">
        <v>35</v>
      </c>
      <c r="B388" s="1047"/>
      <c r="C388" s="1048"/>
      <c r="D388" s="101"/>
      <c r="E388" s="102"/>
      <c r="F388" s="97"/>
      <c r="G388" s="159">
        <f>E388*F388</f>
        <v>0</v>
      </c>
    </row>
    <row r="389" spans="1:7" ht="16.5" hidden="1" thickBot="1">
      <c r="A389" s="1049" t="s">
        <v>52</v>
      </c>
      <c r="B389" s="1050"/>
      <c r="C389" s="1223"/>
      <c r="D389" s="160"/>
      <c r="E389" s="160"/>
      <c r="F389" s="160"/>
      <c r="G389" s="117">
        <f>SUM(G387:G388)</f>
        <v>0</v>
      </c>
    </row>
    <row r="390" spans="1:7" ht="15.75" hidden="1">
      <c r="A390" s="179"/>
      <c r="B390" s="179"/>
      <c r="C390" s="179"/>
      <c r="D390" s="180"/>
      <c r="E390" s="180"/>
      <c r="F390" s="180"/>
      <c r="G390" s="181"/>
    </row>
    <row r="391" ht="13.5" hidden="1" thickBot="1"/>
    <row r="392" spans="1:7" ht="18.75" hidden="1">
      <c r="A392" s="1061" t="s">
        <v>98</v>
      </c>
      <c r="B392" s="1062"/>
      <c r="C392" s="1062"/>
      <c r="D392" s="1062"/>
      <c r="E392" s="1062"/>
      <c r="F392" s="1063"/>
      <c r="G392" s="163">
        <f>G397</f>
        <v>0</v>
      </c>
    </row>
    <row r="393" spans="1:7" ht="15.75" hidden="1">
      <c r="A393" s="1055" t="s">
        <v>99</v>
      </c>
      <c r="B393" s="1056"/>
      <c r="C393" s="1056"/>
      <c r="D393" s="1056"/>
      <c r="E393" s="1056"/>
      <c r="F393" s="1056"/>
      <c r="G393" s="1057"/>
    </row>
    <row r="394" spans="1:7" ht="47.25" hidden="1">
      <c r="A394" s="124" t="s">
        <v>0</v>
      </c>
      <c r="B394" s="48" t="s">
        <v>76</v>
      </c>
      <c r="C394" s="1031" t="s">
        <v>2</v>
      </c>
      <c r="D394" s="1033"/>
      <c r="E394" s="48" t="s">
        <v>7</v>
      </c>
      <c r="F394" s="48" t="s">
        <v>54</v>
      </c>
      <c r="G394" s="125" t="s">
        <v>51</v>
      </c>
    </row>
    <row r="395" spans="1:7" ht="15.75" hidden="1">
      <c r="A395" s="124">
        <v>1</v>
      </c>
      <c r="B395" s="92"/>
      <c r="C395" s="1025"/>
      <c r="D395" s="1026"/>
      <c r="E395" s="93"/>
      <c r="F395" s="94"/>
      <c r="G395" s="126">
        <f>E395*F395</f>
        <v>0</v>
      </c>
    </row>
    <row r="396" spans="1:7" ht="15.75" hidden="1">
      <c r="A396" s="135" t="s">
        <v>35</v>
      </c>
      <c r="B396" s="92"/>
      <c r="C396" s="1025"/>
      <c r="D396" s="1026"/>
      <c r="E396" s="92"/>
      <c r="F396" s="94"/>
      <c r="G396" s="128">
        <f>E396*F396</f>
        <v>0</v>
      </c>
    </row>
    <row r="397" spans="1:7" ht="16.5" hidden="1" thickBot="1">
      <c r="A397" s="1224" t="s">
        <v>1</v>
      </c>
      <c r="B397" s="1225"/>
      <c r="C397" s="1225"/>
      <c r="D397" s="1225"/>
      <c r="E397" s="1225"/>
      <c r="F397" s="1226"/>
      <c r="G397" s="133">
        <f>SUM(G395:G396)</f>
        <v>0</v>
      </c>
    </row>
    <row r="398" ht="13.5" hidden="1" thickBot="1"/>
    <row r="399" spans="1:7" ht="18.75">
      <c r="A399" s="1227" t="s">
        <v>97</v>
      </c>
      <c r="B399" s="1228"/>
      <c r="C399" s="1228"/>
      <c r="D399" s="1228"/>
      <c r="E399" s="1228"/>
      <c r="F399" s="1229"/>
      <c r="G399" s="553">
        <f>G497+G516+G507</f>
        <v>3021</v>
      </c>
    </row>
    <row r="400" spans="1:7" ht="12.75" hidden="1">
      <c r="A400" s="111"/>
      <c r="B400" s="112"/>
      <c r="C400" s="112"/>
      <c r="D400" s="112"/>
      <c r="E400" s="112"/>
      <c r="F400" s="112"/>
      <c r="G400" s="113"/>
    </row>
    <row r="401" spans="1:7" ht="15.75" hidden="1">
      <c r="A401" s="1000" t="s">
        <v>100</v>
      </c>
      <c r="B401" s="1001"/>
      <c r="C401" s="1001"/>
      <c r="D401" s="1001"/>
      <c r="E401" s="1001"/>
      <c r="F401" s="1001"/>
      <c r="G401" s="1002"/>
    </row>
    <row r="402" spans="1:7" ht="34.5" customHeight="1" hidden="1">
      <c r="A402" s="124" t="s">
        <v>0</v>
      </c>
      <c r="B402" s="1027" t="s">
        <v>57</v>
      </c>
      <c r="C402" s="1028"/>
      <c r="D402" s="4" t="s">
        <v>5</v>
      </c>
      <c r="E402" s="4" t="s">
        <v>53</v>
      </c>
      <c r="F402" s="4" t="s">
        <v>54</v>
      </c>
      <c r="G402" s="125" t="s">
        <v>51</v>
      </c>
    </row>
    <row r="403" spans="1:7" ht="15.75" hidden="1">
      <c r="A403" s="143" t="s">
        <v>185</v>
      </c>
      <c r="B403" s="1087"/>
      <c r="C403" s="1088"/>
      <c r="D403" s="36"/>
      <c r="E403" s="136"/>
      <c r="F403" s="136"/>
      <c r="G403" s="146">
        <f>E403*F403</f>
        <v>0</v>
      </c>
    </row>
    <row r="404" spans="1:7" ht="15.75" hidden="1">
      <c r="A404" s="143" t="s">
        <v>186</v>
      </c>
      <c r="B404" s="1082"/>
      <c r="C404" s="1083"/>
      <c r="D404" s="79"/>
      <c r="E404" s="80"/>
      <c r="F404" s="39"/>
      <c r="G404" s="146">
        <f>E404*F404</f>
        <v>0</v>
      </c>
    </row>
    <row r="405" spans="1:7" ht="15.75" hidden="1">
      <c r="A405" s="143" t="s">
        <v>266</v>
      </c>
      <c r="B405" s="1082"/>
      <c r="C405" s="1083"/>
      <c r="D405" s="79"/>
      <c r="E405" s="80"/>
      <c r="F405" s="39"/>
      <c r="G405" s="146">
        <f>E405*F405</f>
        <v>0</v>
      </c>
    </row>
    <row r="406" spans="1:7" ht="15.75" hidden="1">
      <c r="A406" s="143" t="s">
        <v>263</v>
      </c>
      <c r="B406" s="1082"/>
      <c r="C406" s="1083"/>
      <c r="D406" s="79"/>
      <c r="E406" s="80"/>
      <c r="F406" s="39"/>
      <c r="G406" s="146">
        <f>E406*F406</f>
        <v>0</v>
      </c>
    </row>
    <row r="407" spans="1:7" ht="15.75" hidden="1">
      <c r="A407" s="145" t="s">
        <v>35</v>
      </c>
      <c r="B407" s="1066"/>
      <c r="C407" s="1067"/>
      <c r="D407" s="79"/>
      <c r="E407" s="80"/>
      <c r="F407" s="81"/>
      <c r="G407" s="146">
        <f>E407*F407</f>
        <v>0</v>
      </c>
    </row>
    <row r="408" spans="1:7" ht="15.75" hidden="1">
      <c r="A408" s="1000" t="s">
        <v>52</v>
      </c>
      <c r="B408" s="1001"/>
      <c r="C408" s="1001"/>
      <c r="D408" s="1001"/>
      <c r="E408" s="1021"/>
      <c r="F408" s="43"/>
      <c r="G408" s="142">
        <f>SUM(G403:G407)</f>
        <v>0</v>
      </c>
    </row>
    <row r="409" spans="1:7" ht="12.75" hidden="1">
      <c r="A409" s="111"/>
      <c r="B409" s="112"/>
      <c r="C409" s="112"/>
      <c r="D409" s="112"/>
      <c r="E409" s="112"/>
      <c r="F409" s="112"/>
      <c r="G409" s="113"/>
    </row>
    <row r="410" spans="1:7" ht="15.75" hidden="1">
      <c r="A410" s="1000" t="s">
        <v>101</v>
      </c>
      <c r="B410" s="1001"/>
      <c r="C410" s="1001"/>
      <c r="D410" s="1001"/>
      <c r="E410" s="1001"/>
      <c r="F410" s="1021"/>
      <c r="G410" s="142">
        <f>G416+G422</f>
        <v>0</v>
      </c>
    </row>
    <row r="411" spans="1:7" ht="15.75" hidden="1">
      <c r="A411" s="1000" t="s">
        <v>103</v>
      </c>
      <c r="B411" s="1001"/>
      <c r="C411" s="1001"/>
      <c r="D411" s="1001"/>
      <c r="E411" s="1001"/>
      <c r="F411" s="1001"/>
      <c r="G411" s="1002"/>
    </row>
    <row r="412" spans="1:7" ht="40.5" customHeight="1" hidden="1">
      <c r="A412" s="114" t="s">
        <v>0</v>
      </c>
      <c r="B412" s="7" t="s">
        <v>57</v>
      </c>
      <c r="C412" s="4" t="s">
        <v>62</v>
      </c>
      <c r="D412" s="4" t="s">
        <v>63</v>
      </c>
      <c r="E412" s="4" t="s">
        <v>64</v>
      </c>
      <c r="F412" s="4" t="s">
        <v>72</v>
      </c>
      <c r="G412" s="125" t="s">
        <v>51</v>
      </c>
    </row>
    <row r="413" spans="1:7" ht="15.75" hidden="1">
      <c r="A413" s="1037" t="s">
        <v>37</v>
      </c>
      <c r="B413" s="1051" t="s">
        <v>58</v>
      </c>
      <c r="C413" s="36" t="s">
        <v>60</v>
      </c>
      <c r="D413" s="72"/>
      <c r="E413" s="72"/>
      <c r="F413" s="291"/>
      <c r="G413" s="147">
        <f>D413*E413*F413</f>
        <v>0</v>
      </c>
    </row>
    <row r="414" spans="1:7" ht="15.75" hidden="1">
      <c r="A414" s="1038"/>
      <c r="B414" s="1052"/>
      <c r="C414" s="36" t="s">
        <v>61</v>
      </c>
      <c r="D414" s="72"/>
      <c r="E414" s="72"/>
      <c r="F414" s="291"/>
      <c r="G414" s="148">
        <f>D414*E414*F414</f>
        <v>0</v>
      </c>
    </row>
    <row r="415" spans="1:7" ht="15.75" hidden="1">
      <c r="A415" s="149" t="s">
        <v>38</v>
      </c>
      <c r="B415" s="85" t="s">
        <v>59</v>
      </c>
      <c r="C415" s="78"/>
      <c r="D415" s="72"/>
      <c r="E415" s="72"/>
      <c r="F415" s="84"/>
      <c r="G415" s="148">
        <f>D415*E415*F415</f>
        <v>0</v>
      </c>
    </row>
    <row r="416" spans="1:7" ht="15.75" hidden="1">
      <c r="A416" s="973" t="s">
        <v>1</v>
      </c>
      <c r="B416" s="974"/>
      <c r="C416" s="974"/>
      <c r="D416" s="974"/>
      <c r="E416" s="974"/>
      <c r="F416" s="975"/>
      <c r="G416" s="142">
        <f>SUM(G413:G415)</f>
        <v>0</v>
      </c>
    </row>
    <row r="417" spans="1:7" ht="12.75" hidden="1">
      <c r="A417" s="111"/>
      <c r="B417" s="112"/>
      <c r="C417" s="112"/>
      <c r="D417" s="112"/>
      <c r="E417" s="112"/>
      <c r="F417" s="112"/>
      <c r="G417" s="113"/>
    </row>
    <row r="418" spans="1:7" ht="15.75" hidden="1">
      <c r="A418" s="1000" t="s">
        <v>104</v>
      </c>
      <c r="B418" s="1001"/>
      <c r="C418" s="1001"/>
      <c r="D418" s="1001"/>
      <c r="E418" s="1001"/>
      <c r="F418" s="1001"/>
      <c r="G418" s="1002"/>
    </row>
    <row r="419" spans="1:7" ht="31.5" hidden="1">
      <c r="A419" s="150" t="s">
        <v>0</v>
      </c>
      <c r="B419" s="41" t="s">
        <v>47</v>
      </c>
      <c r="C419" s="1003" t="s">
        <v>48</v>
      </c>
      <c r="D419" s="1004"/>
      <c r="E419" s="1005"/>
      <c r="F419" s="36" t="s">
        <v>4</v>
      </c>
      <c r="G419" s="151" t="s">
        <v>51</v>
      </c>
    </row>
    <row r="420" spans="1:7" ht="15.75" hidden="1">
      <c r="A420" s="150">
        <v>1</v>
      </c>
      <c r="B420" s="82"/>
      <c r="C420" s="1073"/>
      <c r="D420" s="1074"/>
      <c r="E420" s="1220"/>
      <c r="F420" s="83"/>
      <c r="G420" s="152">
        <f>F420*2</f>
        <v>0</v>
      </c>
    </row>
    <row r="421" spans="1:7" ht="15.75" hidden="1">
      <c r="A421" s="153" t="s">
        <v>35</v>
      </c>
      <c r="B421" s="82"/>
      <c r="C421" s="1073"/>
      <c r="D421" s="1074"/>
      <c r="E421" s="1220"/>
      <c r="F421" s="83"/>
      <c r="G421" s="154">
        <f>F421*2</f>
        <v>0</v>
      </c>
    </row>
    <row r="422" spans="1:7" ht="15.75" hidden="1">
      <c r="A422" s="989" t="s">
        <v>1</v>
      </c>
      <c r="B422" s="990"/>
      <c r="C422" s="990"/>
      <c r="D422" s="990"/>
      <c r="E422" s="990"/>
      <c r="F422" s="991"/>
      <c r="G422" s="155">
        <f>SUM(G420:G421)</f>
        <v>0</v>
      </c>
    </row>
    <row r="423" spans="1:7" ht="12.75" hidden="1">
      <c r="A423" s="111"/>
      <c r="B423" s="112"/>
      <c r="C423" s="112"/>
      <c r="D423" s="112"/>
      <c r="E423" s="112"/>
      <c r="F423" s="112"/>
      <c r="G423" s="113"/>
    </row>
    <row r="424" spans="1:7" ht="15.75" hidden="1">
      <c r="A424" s="1000" t="s">
        <v>105</v>
      </c>
      <c r="B424" s="1001"/>
      <c r="C424" s="1001"/>
      <c r="D424" s="1001"/>
      <c r="E424" s="1001"/>
      <c r="F424" s="1001"/>
      <c r="G424" s="1002"/>
    </row>
    <row r="425" spans="1:7" ht="44.25" customHeight="1" hidden="1">
      <c r="A425" s="124" t="s">
        <v>0</v>
      </c>
      <c r="B425" s="7" t="s">
        <v>57</v>
      </c>
      <c r="C425" s="4" t="s">
        <v>6</v>
      </c>
      <c r="D425" s="4" t="s">
        <v>7</v>
      </c>
      <c r="E425" s="998" t="s">
        <v>69</v>
      </c>
      <c r="F425" s="999"/>
      <c r="G425" s="125" t="s">
        <v>51</v>
      </c>
    </row>
    <row r="426" spans="1:7" ht="15.75" hidden="1">
      <c r="A426" s="156">
        <v>1</v>
      </c>
      <c r="B426" s="42"/>
      <c r="C426" s="4"/>
      <c r="D426" s="65"/>
      <c r="E426" s="1029"/>
      <c r="F426" s="1030"/>
      <c r="G426" s="262">
        <f>D426*E426</f>
        <v>0</v>
      </c>
    </row>
    <row r="427" spans="1:7" ht="15.75" hidden="1">
      <c r="A427" s="156">
        <v>2</v>
      </c>
      <c r="B427" s="40"/>
      <c r="C427" s="36"/>
      <c r="D427" s="87"/>
      <c r="E427" s="1029"/>
      <c r="F427" s="1030"/>
      <c r="G427" s="262">
        <f>D427*E427</f>
        <v>0</v>
      </c>
    </row>
    <row r="428" spans="1:7" ht="15.75" hidden="1">
      <c r="A428" s="109">
        <v>3</v>
      </c>
      <c r="B428" s="40"/>
      <c r="C428" s="4"/>
      <c r="D428" s="88"/>
      <c r="E428" s="1029"/>
      <c r="F428" s="1030"/>
      <c r="G428" s="144">
        <f>D428*E428</f>
        <v>0</v>
      </c>
    </row>
    <row r="429" spans="1:7" ht="15.75" hidden="1">
      <c r="A429" s="109"/>
      <c r="B429" s="40"/>
      <c r="C429" s="4"/>
      <c r="D429" s="88"/>
      <c r="E429" s="1029"/>
      <c r="F429" s="1030"/>
      <c r="G429" s="144">
        <f>(G426+G427)*4.1%</f>
        <v>0</v>
      </c>
    </row>
    <row r="430" spans="1:7" ht="15.75" hidden="1">
      <c r="A430" s="973" t="s">
        <v>1</v>
      </c>
      <c r="B430" s="974"/>
      <c r="C430" s="974"/>
      <c r="D430" s="974"/>
      <c r="E430" s="974"/>
      <c r="F430" s="975"/>
      <c r="G430" s="292">
        <f>SUM(G426:G429)</f>
        <v>0</v>
      </c>
    </row>
    <row r="431" spans="1:7" ht="12.75" hidden="1">
      <c r="A431" s="111"/>
      <c r="B431" s="112"/>
      <c r="C431" s="112"/>
      <c r="D431" s="112"/>
      <c r="E431" s="112"/>
      <c r="F431" s="112"/>
      <c r="G431" s="113"/>
    </row>
    <row r="432" spans="1:7" ht="15.75" hidden="1">
      <c r="A432" s="1055" t="s">
        <v>111</v>
      </c>
      <c r="B432" s="1056"/>
      <c r="C432" s="1056"/>
      <c r="D432" s="1056"/>
      <c r="E432" s="1056"/>
      <c r="F432" s="1056"/>
      <c r="G432" s="1057"/>
    </row>
    <row r="433" spans="1:7" ht="47.25" hidden="1">
      <c r="A433" s="124" t="s">
        <v>0</v>
      </c>
      <c r="B433" s="7" t="s">
        <v>57</v>
      </c>
      <c r="C433" s="998" t="s">
        <v>7</v>
      </c>
      <c r="D433" s="999"/>
      <c r="E433" s="4" t="s">
        <v>73</v>
      </c>
      <c r="F433" s="4" t="s">
        <v>68</v>
      </c>
      <c r="G433" s="125" t="s">
        <v>51</v>
      </c>
    </row>
    <row r="434" spans="1:7" ht="15.75" hidden="1">
      <c r="A434" s="150">
        <v>1</v>
      </c>
      <c r="B434" s="82"/>
      <c r="C434" s="1080"/>
      <c r="D434" s="1219"/>
      <c r="E434" s="89"/>
      <c r="F434" s="84"/>
      <c r="G434" s="152">
        <f>C434*E434*F434</f>
        <v>0</v>
      </c>
    </row>
    <row r="435" spans="1:7" ht="15.75" hidden="1">
      <c r="A435" s="153" t="s">
        <v>35</v>
      </c>
      <c r="B435" s="82"/>
      <c r="C435" s="1073"/>
      <c r="D435" s="1220"/>
      <c r="E435" s="90"/>
      <c r="F435" s="71"/>
      <c r="G435" s="154">
        <f>F435*2</f>
        <v>0</v>
      </c>
    </row>
    <row r="436" spans="1:7" ht="15.75" hidden="1">
      <c r="A436" s="989" t="s">
        <v>1</v>
      </c>
      <c r="B436" s="990"/>
      <c r="C436" s="990"/>
      <c r="D436" s="990"/>
      <c r="E436" s="990"/>
      <c r="F436" s="991"/>
      <c r="G436" s="155">
        <f>SUM(G434:G435)</f>
        <v>0</v>
      </c>
    </row>
    <row r="437" spans="1:7" ht="12.75" hidden="1">
      <c r="A437" s="111"/>
      <c r="B437" s="112"/>
      <c r="C437" s="112"/>
      <c r="D437" s="112"/>
      <c r="E437" s="112"/>
      <c r="F437" s="112"/>
      <c r="G437" s="113"/>
    </row>
    <row r="438" spans="1:7" ht="15.75" hidden="1">
      <c r="A438" s="1000" t="s">
        <v>99</v>
      </c>
      <c r="B438" s="1001"/>
      <c r="C438" s="1001"/>
      <c r="D438" s="1001"/>
      <c r="E438" s="1001"/>
      <c r="F438" s="1021"/>
      <c r="G438" s="129">
        <f>G444+G450</f>
        <v>0</v>
      </c>
    </row>
    <row r="439" spans="1:7" ht="15.75" hidden="1">
      <c r="A439" s="1000" t="s">
        <v>106</v>
      </c>
      <c r="B439" s="1001"/>
      <c r="C439" s="1001"/>
      <c r="D439" s="1001"/>
      <c r="E439" s="1001"/>
      <c r="F439" s="1001"/>
      <c r="G439" s="1002"/>
    </row>
    <row r="440" spans="1:7" ht="54.75" customHeight="1" hidden="1">
      <c r="A440" s="124" t="s">
        <v>0</v>
      </c>
      <c r="B440" s="5" t="s">
        <v>57</v>
      </c>
      <c r="C440" s="4" t="s">
        <v>6</v>
      </c>
      <c r="D440" s="4" t="s">
        <v>71</v>
      </c>
      <c r="E440" s="4" t="s">
        <v>73</v>
      </c>
      <c r="F440" s="4" t="s">
        <v>74</v>
      </c>
      <c r="G440" s="125" t="s">
        <v>51</v>
      </c>
    </row>
    <row r="441" spans="1:7" ht="15.75" hidden="1">
      <c r="A441" s="124">
        <v>1</v>
      </c>
      <c r="B441" s="92" t="s">
        <v>70</v>
      </c>
      <c r="C441" s="4" t="s">
        <v>65</v>
      </c>
      <c r="D441" s="91"/>
      <c r="E441" s="93"/>
      <c r="F441" s="94"/>
      <c r="G441" s="126">
        <f>D441*E441*F441</f>
        <v>0</v>
      </c>
    </row>
    <row r="442" spans="1:7" ht="31.5" hidden="1">
      <c r="A442" s="127">
        <v>2</v>
      </c>
      <c r="B442" s="92" t="s">
        <v>75</v>
      </c>
      <c r="C442" s="91"/>
      <c r="D442" s="91"/>
      <c r="E442" s="93"/>
      <c r="F442" s="94"/>
      <c r="G442" s="128">
        <f>D442*E442*F442</f>
        <v>0</v>
      </c>
    </row>
    <row r="443" spans="1:7" ht="15.75" hidden="1">
      <c r="A443" s="135" t="s">
        <v>35</v>
      </c>
      <c r="B443" s="92"/>
      <c r="C443" s="91"/>
      <c r="D443" s="91"/>
      <c r="E443" s="92"/>
      <c r="F443" s="94"/>
      <c r="G443" s="128">
        <f>D443*E443*F443</f>
        <v>0</v>
      </c>
    </row>
    <row r="444" spans="1:7" ht="15.75" hidden="1">
      <c r="A444" s="973" t="s">
        <v>1</v>
      </c>
      <c r="B444" s="974"/>
      <c r="C444" s="974"/>
      <c r="D444" s="974"/>
      <c r="E444" s="974"/>
      <c r="F444" s="975"/>
      <c r="G444" s="129">
        <f>SUM(G441:G443)</f>
        <v>0</v>
      </c>
    </row>
    <row r="445" spans="1:7" ht="12.75" hidden="1">
      <c r="A445" s="111"/>
      <c r="B445" s="112"/>
      <c r="C445" s="112"/>
      <c r="D445" s="112"/>
      <c r="E445" s="112"/>
      <c r="F445" s="112"/>
      <c r="G445" s="113"/>
    </row>
    <row r="446" spans="1:7" ht="15.75" hidden="1">
      <c r="A446" s="1000" t="s">
        <v>107</v>
      </c>
      <c r="B446" s="1001"/>
      <c r="C446" s="1001"/>
      <c r="D446" s="1001"/>
      <c r="E446" s="1001"/>
      <c r="F446" s="1001"/>
      <c r="G446" s="1002"/>
    </row>
    <row r="447" spans="1:7" ht="47.25" hidden="1">
      <c r="A447" s="124" t="s">
        <v>0</v>
      </c>
      <c r="B447" s="48" t="s">
        <v>76</v>
      </c>
      <c r="C447" s="1031" t="s">
        <v>2</v>
      </c>
      <c r="D447" s="1033"/>
      <c r="E447" s="48" t="s">
        <v>7</v>
      </c>
      <c r="F447" s="48" t="s">
        <v>54</v>
      </c>
      <c r="G447" s="125" t="s">
        <v>51</v>
      </c>
    </row>
    <row r="448" spans="1:7" ht="15.75" hidden="1">
      <c r="A448" s="124">
        <v>1</v>
      </c>
      <c r="B448" s="92"/>
      <c r="C448" s="1025"/>
      <c r="D448" s="1026"/>
      <c r="E448" s="93"/>
      <c r="F448" s="94"/>
      <c r="G448" s="126">
        <f>E448*F448</f>
        <v>0</v>
      </c>
    </row>
    <row r="449" spans="1:7" ht="15.75" hidden="1">
      <c r="A449" s="135" t="s">
        <v>35</v>
      </c>
      <c r="B449" s="92"/>
      <c r="C449" s="1025"/>
      <c r="D449" s="1026"/>
      <c r="E449" s="92"/>
      <c r="F449" s="94"/>
      <c r="G449" s="128">
        <f>E449*F449</f>
        <v>0</v>
      </c>
    </row>
    <row r="450" spans="1:7" ht="15.75" hidden="1">
      <c r="A450" s="973" t="s">
        <v>1</v>
      </c>
      <c r="B450" s="974"/>
      <c r="C450" s="974"/>
      <c r="D450" s="974"/>
      <c r="E450" s="974"/>
      <c r="F450" s="975"/>
      <c r="G450" s="129">
        <f>SUM(G448:G449)</f>
        <v>0</v>
      </c>
    </row>
    <row r="451" spans="1:7" ht="12.75" hidden="1">
      <c r="A451" s="111"/>
      <c r="B451" s="112"/>
      <c r="C451" s="112"/>
      <c r="D451" s="112"/>
      <c r="E451" s="112"/>
      <c r="F451" s="112"/>
      <c r="G451" s="113"/>
    </row>
    <row r="452" spans="1:7" ht="15.75" hidden="1">
      <c r="A452" s="1000" t="s">
        <v>94</v>
      </c>
      <c r="B452" s="1001"/>
      <c r="C452" s="1001"/>
      <c r="D452" s="1001"/>
      <c r="E452" s="1001"/>
      <c r="F452" s="1001"/>
      <c r="G452" s="1002"/>
    </row>
    <row r="453" spans="1:7" ht="42.75" customHeight="1" hidden="1">
      <c r="A453" s="124" t="s">
        <v>0</v>
      </c>
      <c r="B453" s="1027" t="s">
        <v>57</v>
      </c>
      <c r="C453" s="1028"/>
      <c r="D453" s="4" t="s">
        <v>5</v>
      </c>
      <c r="E453" s="5" t="s">
        <v>53</v>
      </c>
      <c r="F453" s="4" t="s">
        <v>54</v>
      </c>
      <c r="G453" s="125" t="s">
        <v>51</v>
      </c>
    </row>
    <row r="454" spans="1:7" ht="15.75" hidden="1">
      <c r="A454" s="116" t="s">
        <v>37</v>
      </c>
      <c r="B454" s="1087" t="s">
        <v>81</v>
      </c>
      <c r="C454" s="1088"/>
      <c r="D454" s="136"/>
      <c r="E454" s="136"/>
      <c r="F454" s="136"/>
      <c r="G454" s="157"/>
    </row>
    <row r="455" spans="1:7" ht="15.75" hidden="1">
      <c r="A455" s="143" t="s">
        <v>36</v>
      </c>
      <c r="B455" s="1082"/>
      <c r="C455" s="1083"/>
      <c r="D455" s="79"/>
      <c r="E455" s="97"/>
      <c r="F455" s="81"/>
      <c r="G455" s="146">
        <f>E455*F455*12</f>
        <v>0</v>
      </c>
    </row>
    <row r="456" spans="1:7" ht="15.75" hidden="1">
      <c r="A456" s="145" t="s">
        <v>35</v>
      </c>
      <c r="B456" s="1082"/>
      <c r="C456" s="1083"/>
      <c r="D456" s="79"/>
      <c r="E456" s="97"/>
      <c r="F456" s="81"/>
      <c r="G456" s="146">
        <f>E456*F456*12</f>
        <v>0</v>
      </c>
    </row>
    <row r="457" spans="1:7" ht="15.75" hidden="1">
      <c r="A457" s="143" t="s">
        <v>38</v>
      </c>
      <c r="B457" s="1066" t="s">
        <v>121</v>
      </c>
      <c r="C457" s="1067"/>
      <c r="D457" s="78"/>
      <c r="E457" s="78"/>
      <c r="F457" s="136"/>
      <c r="G457" s="157"/>
    </row>
    <row r="458" spans="1:7" ht="15.75" hidden="1">
      <c r="A458" s="143" t="s">
        <v>39</v>
      </c>
      <c r="B458" s="1082"/>
      <c r="C458" s="1083"/>
      <c r="D458" s="79"/>
      <c r="E458" s="97"/>
      <c r="F458" s="39"/>
      <c r="G458" s="144">
        <f>E458*F458</f>
        <v>0</v>
      </c>
    </row>
    <row r="459" spans="1:7" ht="15.75" hidden="1">
      <c r="A459" s="143" t="s">
        <v>278</v>
      </c>
      <c r="B459" s="1066"/>
      <c r="C459" s="1067"/>
      <c r="D459" s="79"/>
      <c r="E459" s="97"/>
      <c r="F459" s="39"/>
      <c r="G459" s="144">
        <f>E459*F459</f>
        <v>0</v>
      </c>
    </row>
    <row r="460" spans="1:7" ht="15.75" hidden="1">
      <c r="A460" s="143" t="s">
        <v>279</v>
      </c>
      <c r="B460" s="1066"/>
      <c r="C460" s="1067"/>
      <c r="D460" s="79"/>
      <c r="E460" s="97"/>
      <c r="F460" s="39"/>
      <c r="G460" s="144">
        <f>E460*F460</f>
        <v>0</v>
      </c>
    </row>
    <row r="461" spans="1:7" ht="15.75" hidden="1">
      <c r="A461" s="145" t="s">
        <v>35</v>
      </c>
      <c r="B461" s="1066"/>
      <c r="C461" s="1067"/>
      <c r="D461" s="79"/>
      <c r="E461" s="97"/>
      <c r="F461" s="81"/>
      <c r="G461" s="146">
        <f>E461*F461</f>
        <v>0</v>
      </c>
    </row>
    <row r="462" spans="1:7" ht="15.75" hidden="1">
      <c r="A462" s="977" t="s">
        <v>1</v>
      </c>
      <c r="B462" s="977"/>
      <c r="C462" s="977"/>
      <c r="D462" s="136"/>
      <c r="E462" s="136"/>
      <c r="F462" s="139"/>
      <c r="G462" s="142">
        <f>SUM(G454:G461)</f>
        <v>0</v>
      </c>
    </row>
    <row r="463" spans="1:7" ht="15.75" hidden="1">
      <c r="A463" s="179"/>
      <c r="B463" s="179"/>
      <c r="C463" s="179"/>
      <c r="D463" s="180"/>
      <c r="E463" s="180"/>
      <c r="F463" s="283"/>
      <c r="G463" s="293"/>
    </row>
    <row r="464" spans="1:7" ht="15.75" hidden="1">
      <c r="A464" s="1000" t="s">
        <v>113</v>
      </c>
      <c r="B464" s="1001"/>
      <c r="C464" s="1001"/>
      <c r="D464" s="1001"/>
      <c r="E464" s="1001"/>
      <c r="F464" s="1001"/>
      <c r="G464" s="1002"/>
    </row>
    <row r="465" spans="1:7" ht="45" customHeight="1" hidden="1">
      <c r="A465" s="124" t="s">
        <v>0</v>
      </c>
      <c r="B465" s="1027" t="s">
        <v>57</v>
      </c>
      <c r="C465" s="1028"/>
      <c r="D465" s="4" t="s">
        <v>5</v>
      </c>
      <c r="E465" s="5" t="s">
        <v>53</v>
      </c>
      <c r="F465" s="4" t="s">
        <v>54</v>
      </c>
      <c r="G465" s="125" t="s">
        <v>51</v>
      </c>
    </row>
    <row r="466" spans="1:7" ht="15.75" hidden="1">
      <c r="A466" s="116" t="s">
        <v>37</v>
      </c>
      <c r="B466" s="1087" t="s">
        <v>112</v>
      </c>
      <c r="C466" s="1090"/>
      <c r="D466" s="136"/>
      <c r="E466" s="136"/>
      <c r="F466" s="136"/>
      <c r="G466" s="146">
        <f>E466*F466</f>
        <v>0</v>
      </c>
    </row>
    <row r="467" spans="1:7" ht="15.75" hidden="1">
      <c r="A467" s="145" t="s">
        <v>35</v>
      </c>
      <c r="B467" s="1066"/>
      <c r="C467" s="1075"/>
      <c r="D467" s="79"/>
      <c r="E467" s="97"/>
      <c r="F467" s="81"/>
      <c r="G467" s="146">
        <f>E467*F467</f>
        <v>0</v>
      </c>
    </row>
    <row r="468" spans="1:7" ht="15.75" hidden="1">
      <c r="A468" s="1000" t="s">
        <v>1</v>
      </c>
      <c r="B468" s="1001"/>
      <c r="C468" s="1001"/>
      <c r="D468" s="136"/>
      <c r="E468" s="136"/>
      <c r="F468" s="139"/>
      <c r="G468" s="142">
        <f>SUM(G466:G467)</f>
        <v>0</v>
      </c>
    </row>
    <row r="469" spans="1:7" ht="12.75" hidden="1">
      <c r="A469" s="111"/>
      <c r="B469" s="112"/>
      <c r="C469" s="112"/>
      <c r="D469" s="112"/>
      <c r="E469" s="112"/>
      <c r="F469" s="112"/>
      <c r="G469" s="113"/>
    </row>
    <row r="470" spans="1:7" ht="15.75" hidden="1">
      <c r="A470" s="1000" t="s">
        <v>116</v>
      </c>
      <c r="B470" s="1001"/>
      <c r="C470" s="1001"/>
      <c r="D470" s="1001"/>
      <c r="E470" s="1001"/>
      <c r="F470" s="1001"/>
      <c r="G470" s="1002"/>
    </row>
    <row r="471" spans="1:7" ht="45" customHeight="1" hidden="1">
      <c r="A471" s="124" t="s">
        <v>0</v>
      </c>
      <c r="B471" s="1027" t="s">
        <v>57</v>
      </c>
      <c r="C471" s="1028"/>
      <c r="D471" s="4" t="s">
        <v>5</v>
      </c>
      <c r="E471" s="5" t="s">
        <v>53</v>
      </c>
      <c r="F471" s="4" t="s">
        <v>54</v>
      </c>
      <c r="G471" s="125" t="s">
        <v>51</v>
      </c>
    </row>
    <row r="472" spans="1:7" ht="15.75" hidden="1">
      <c r="A472" s="116" t="s">
        <v>37</v>
      </c>
      <c r="B472" s="1087" t="s">
        <v>117</v>
      </c>
      <c r="C472" s="1090"/>
      <c r="D472" s="136"/>
      <c r="E472" s="136"/>
      <c r="F472" s="136"/>
      <c r="G472" s="157"/>
    </row>
    <row r="473" spans="1:7" ht="15.75" hidden="1">
      <c r="A473" s="143" t="s">
        <v>36</v>
      </c>
      <c r="B473" s="1066"/>
      <c r="C473" s="1075"/>
      <c r="D473" s="79"/>
      <c r="E473" s="97"/>
      <c r="F473" s="39"/>
      <c r="G473" s="144">
        <f>E473*F473*12</f>
        <v>0</v>
      </c>
    </row>
    <row r="474" spans="1:7" ht="15.75" hidden="1">
      <c r="A474" s="145" t="s">
        <v>35</v>
      </c>
      <c r="B474" s="1066"/>
      <c r="C474" s="1075"/>
      <c r="D474" s="79"/>
      <c r="E474" s="97"/>
      <c r="F474" s="81"/>
      <c r="G474" s="146">
        <f>E474*F474*12</f>
        <v>0</v>
      </c>
    </row>
    <row r="475" spans="1:7" ht="15.75" hidden="1">
      <c r="A475" s="143" t="s">
        <v>38</v>
      </c>
      <c r="B475" s="1066" t="s">
        <v>118</v>
      </c>
      <c r="C475" s="1075"/>
      <c r="D475" s="78"/>
      <c r="E475" s="78"/>
      <c r="F475" s="136"/>
      <c r="G475" s="157"/>
    </row>
    <row r="476" spans="1:7" ht="15.75" hidden="1">
      <c r="A476" s="143" t="s">
        <v>39</v>
      </c>
      <c r="B476" s="1066"/>
      <c r="C476" s="1075"/>
      <c r="D476" s="79"/>
      <c r="E476" s="97"/>
      <c r="F476" s="39"/>
      <c r="G476" s="144">
        <f>E476*F476</f>
        <v>0</v>
      </c>
    </row>
    <row r="477" spans="1:7" ht="15.75" hidden="1">
      <c r="A477" s="145" t="s">
        <v>35</v>
      </c>
      <c r="B477" s="1066"/>
      <c r="C477" s="1075"/>
      <c r="D477" s="79"/>
      <c r="E477" s="97"/>
      <c r="F477" s="81"/>
      <c r="G477" s="146">
        <f>E477*F477</f>
        <v>0</v>
      </c>
    </row>
    <row r="478" spans="1:7" ht="15.75" hidden="1">
      <c r="A478" s="143" t="s">
        <v>40</v>
      </c>
      <c r="B478" s="1066" t="s">
        <v>119</v>
      </c>
      <c r="C478" s="1075"/>
      <c r="D478" s="78"/>
      <c r="E478" s="78"/>
      <c r="F478" s="136"/>
      <c r="G478" s="157"/>
    </row>
    <row r="479" spans="1:7" ht="15.75" hidden="1">
      <c r="A479" s="143" t="s">
        <v>41</v>
      </c>
      <c r="B479" s="1066"/>
      <c r="C479" s="1075"/>
      <c r="D479" s="79"/>
      <c r="E479" s="97"/>
      <c r="F479" s="39"/>
      <c r="G479" s="144">
        <f>E479*F479</f>
        <v>0</v>
      </c>
    </row>
    <row r="480" spans="1:7" ht="15.75" hidden="1">
      <c r="A480" s="145" t="s">
        <v>35</v>
      </c>
      <c r="B480" s="1066"/>
      <c r="C480" s="1075"/>
      <c r="D480" s="79"/>
      <c r="E480" s="97"/>
      <c r="F480" s="81"/>
      <c r="G480" s="146">
        <f>E480*F480</f>
        <v>0</v>
      </c>
    </row>
    <row r="481" spans="1:7" ht="15.75" hidden="1">
      <c r="A481" s="143" t="s">
        <v>114</v>
      </c>
      <c r="B481" s="1066" t="s">
        <v>120</v>
      </c>
      <c r="C481" s="1075"/>
      <c r="D481" s="78"/>
      <c r="E481" s="78"/>
      <c r="F481" s="136"/>
      <c r="G481" s="157"/>
    </row>
    <row r="482" spans="1:7" ht="15.75" hidden="1">
      <c r="A482" s="143" t="s">
        <v>115</v>
      </c>
      <c r="B482" s="1066"/>
      <c r="C482" s="1075"/>
      <c r="D482" s="79"/>
      <c r="E482" s="97"/>
      <c r="F482" s="39"/>
      <c r="G482" s="144">
        <f>E482*F482</f>
        <v>0</v>
      </c>
    </row>
    <row r="483" spans="1:7" ht="15.75" hidden="1">
      <c r="A483" s="145" t="s">
        <v>35</v>
      </c>
      <c r="B483" s="1066"/>
      <c r="C483" s="1075"/>
      <c r="D483" s="79"/>
      <c r="E483" s="97"/>
      <c r="F483" s="81"/>
      <c r="G483" s="146">
        <f>E483*F483</f>
        <v>0</v>
      </c>
    </row>
    <row r="484" spans="1:7" ht="15.75" hidden="1">
      <c r="A484" s="1000" t="s">
        <v>1</v>
      </c>
      <c r="B484" s="1001"/>
      <c r="C484" s="1001"/>
      <c r="D484" s="136"/>
      <c r="E484" s="136"/>
      <c r="F484" s="139"/>
      <c r="G484" s="142">
        <f>SUM(G472:G483)</f>
        <v>0</v>
      </c>
    </row>
    <row r="485" spans="1:7" ht="12.75" hidden="1">
      <c r="A485" s="111"/>
      <c r="B485" s="112"/>
      <c r="C485" s="112"/>
      <c r="D485" s="112"/>
      <c r="E485" s="112"/>
      <c r="F485" s="112"/>
      <c r="G485" s="113"/>
    </row>
    <row r="486" spans="1:7" ht="15.75" hidden="1">
      <c r="A486" s="1077" t="s">
        <v>269</v>
      </c>
      <c r="B486" s="1078"/>
      <c r="C486" s="1078"/>
      <c r="D486" s="1078"/>
      <c r="E486" s="1078"/>
      <c r="F486" s="1078"/>
      <c r="G486" s="1079"/>
    </row>
    <row r="487" spans="1:7" ht="47.25" hidden="1">
      <c r="A487" s="124" t="s">
        <v>0</v>
      </c>
      <c r="B487" s="1031" t="s">
        <v>80</v>
      </c>
      <c r="C487" s="1032"/>
      <c r="D487" s="1033"/>
      <c r="E487" s="48" t="s">
        <v>7</v>
      </c>
      <c r="F487" s="48" t="s">
        <v>54</v>
      </c>
      <c r="G487" s="125" t="s">
        <v>51</v>
      </c>
    </row>
    <row r="488" spans="1:7" ht="15.75" hidden="1">
      <c r="A488" s="124">
        <v>1</v>
      </c>
      <c r="B488" s="1044"/>
      <c r="C488" s="1045"/>
      <c r="D488" s="1046"/>
      <c r="E488" s="202"/>
      <c r="F488" s="269"/>
      <c r="G488" s="126">
        <f>E488*F488</f>
        <v>0</v>
      </c>
    </row>
    <row r="489" spans="1:7" ht="15.75" hidden="1">
      <c r="A489" s="124">
        <v>2</v>
      </c>
      <c r="B489" s="1044"/>
      <c r="C489" s="1045"/>
      <c r="D489" s="1046"/>
      <c r="E489" s="256"/>
      <c r="F489" s="271"/>
      <c r="G489" s="126">
        <f>E489*F489</f>
        <v>0</v>
      </c>
    </row>
    <row r="490" spans="1:7" ht="15.75" hidden="1">
      <c r="A490" s="135" t="s">
        <v>35</v>
      </c>
      <c r="B490" s="1044"/>
      <c r="C490" s="1045"/>
      <c r="D490" s="1046"/>
      <c r="E490" s="98"/>
      <c r="F490" s="94"/>
      <c r="G490" s="128">
        <f>E490*F490</f>
        <v>0</v>
      </c>
    </row>
    <row r="491" spans="1:7" ht="15.75" hidden="1">
      <c r="A491" s="973" t="s">
        <v>1</v>
      </c>
      <c r="B491" s="974"/>
      <c r="C491" s="974"/>
      <c r="D491" s="975"/>
      <c r="E491" s="140"/>
      <c r="F491" s="140"/>
      <c r="G491" s="129">
        <f>SUM(G488:G490)</f>
        <v>0</v>
      </c>
    </row>
    <row r="492" spans="1:7" ht="12.75" hidden="1">
      <c r="A492" s="111"/>
      <c r="B492" s="112"/>
      <c r="C492" s="112"/>
      <c r="D492" s="112"/>
      <c r="E492" s="112"/>
      <c r="F492" s="112"/>
      <c r="G492" s="113"/>
    </row>
    <row r="493" spans="1:7" ht="15.75" hidden="1">
      <c r="A493" s="1077" t="s">
        <v>108</v>
      </c>
      <c r="B493" s="1078"/>
      <c r="C493" s="1078"/>
      <c r="D493" s="1078"/>
      <c r="E493" s="1078"/>
      <c r="F493" s="1078"/>
      <c r="G493" s="1079"/>
    </row>
    <row r="494" spans="1:7" ht="47.25" hidden="1">
      <c r="A494" s="124" t="s">
        <v>0</v>
      </c>
      <c r="B494" s="1031" t="s">
        <v>2</v>
      </c>
      <c r="C494" s="1032"/>
      <c r="D494" s="1033"/>
      <c r="E494" s="48" t="s">
        <v>7</v>
      </c>
      <c r="F494" s="48" t="s">
        <v>54</v>
      </c>
      <c r="G494" s="125" t="s">
        <v>51</v>
      </c>
    </row>
    <row r="495" spans="1:7" ht="15.75" hidden="1">
      <c r="A495" s="124">
        <v>1</v>
      </c>
      <c r="B495" s="1103" t="s">
        <v>289</v>
      </c>
      <c r="C495" s="1230"/>
      <c r="D495" s="1231"/>
      <c r="E495" s="307">
        <v>1</v>
      </c>
      <c r="F495" s="268">
        <v>0</v>
      </c>
      <c r="G495" s="270">
        <f>E495*F495</f>
        <v>0</v>
      </c>
    </row>
    <row r="496" spans="1:7" ht="15.75" hidden="1">
      <c r="A496" s="135">
        <v>2</v>
      </c>
      <c r="B496" s="1232"/>
      <c r="C496" s="1233"/>
      <c r="D496" s="1234"/>
      <c r="E496" s="307"/>
      <c r="F496" s="267"/>
      <c r="G496" s="295">
        <f>E496*F496</f>
        <v>0</v>
      </c>
    </row>
    <row r="497" spans="1:7" ht="15.75" hidden="1">
      <c r="A497" s="959" t="s">
        <v>1</v>
      </c>
      <c r="B497" s="959"/>
      <c r="C497" s="959"/>
      <c r="D497" s="959"/>
      <c r="E497" s="141"/>
      <c r="F497" s="141"/>
      <c r="G497" s="289">
        <f>SUM(G495:G496)</f>
        <v>0</v>
      </c>
    </row>
    <row r="498" spans="1:7" ht="15.75" hidden="1">
      <c r="A498" s="47"/>
      <c r="B498" s="47"/>
      <c r="C498" s="47"/>
      <c r="D498" s="47"/>
      <c r="E498" s="188"/>
      <c r="F498" s="188"/>
      <c r="G498" s="276"/>
    </row>
    <row r="499" spans="1:7" ht="15.75" hidden="1">
      <c r="A499" s="179"/>
      <c r="B499" s="575" t="s">
        <v>619</v>
      </c>
      <c r="C499" s="576">
        <v>331</v>
      </c>
      <c r="D499" s="180"/>
      <c r="E499" s="180"/>
      <c r="F499" s="180"/>
      <c r="G499" s="181"/>
    </row>
    <row r="500" spans="1:8" ht="12.75" hidden="1">
      <c r="A500" s="112"/>
      <c r="B500" s="575" t="s">
        <v>271</v>
      </c>
      <c r="C500" s="576">
        <f>C499-G492</f>
        <v>331</v>
      </c>
      <c r="D500" s="112"/>
      <c r="E500" s="112"/>
      <c r="F500" s="112"/>
      <c r="G500" s="112"/>
      <c r="H500" s="112"/>
    </row>
    <row r="501" spans="1:7" ht="15.75" hidden="1">
      <c r="A501" s="47"/>
      <c r="B501" s="47"/>
      <c r="C501" s="47"/>
      <c r="D501" s="47"/>
      <c r="E501" s="188"/>
      <c r="F501" s="188"/>
      <c r="G501" s="276"/>
    </row>
    <row r="502" spans="1:7" ht="15.75">
      <c r="A502" s="47"/>
      <c r="B502" s="47"/>
      <c r="C502" s="47"/>
      <c r="D502" s="47"/>
      <c r="E502" s="188"/>
      <c r="F502" s="188"/>
      <c r="G502" s="276"/>
    </row>
    <row r="503" spans="1:8" ht="15.75">
      <c r="A503" s="1131" t="s">
        <v>108</v>
      </c>
      <c r="B503" s="1131"/>
      <c r="C503" s="1131"/>
      <c r="D503" s="1131"/>
      <c r="E503" s="1131"/>
      <c r="F503" s="1131"/>
      <c r="G503" s="1131"/>
      <c r="H503" s="112"/>
    </row>
    <row r="504" spans="1:7" ht="47.25">
      <c r="A504" s="124" t="s">
        <v>0</v>
      </c>
      <c r="B504" s="1031" t="s">
        <v>2</v>
      </c>
      <c r="C504" s="1032"/>
      <c r="D504" s="1033"/>
      <c r="E504" s="48" t="s">
        <v>7</v>
      </c>
      <c r="F504" s="48" t="s">
        <v>54</v>
      </c>
      <c r="G504" s="125" t="s">
        <v>51</v>
      </c>
    </row>
    <row r="505" spans="1:7" ht="15.75">
      <c r="A505" s="124">
        <v>1</v>
      </c>
      <c r="B505" s="1039" t="s">
        <v>801</v>
      </c>
      <c r="C505" s="1040"/>
      <c r="D505" s="1041"/>
      <c r="E505" s="98">
        <v>1</v>
      </c>
      <c r="F505" s="561">
        <v>3021</v>
      </c>
      <c r="G505" s="270">
        <f>E505*F505</f>
        <v>3021</v>
      </c>
    </row>
    <row r="506" spans="1:7" ht="15.75" customHeight="1" hidden="1">
      <c r="A506" s="559">
        <v>2</v>
      </c>
      <c r="B506" s="1039"/>
      <c r="C506" s="1040"/>
      <c r="D506" s="1041"/>
      <c r="E506" s="98"/>
      <c r="F506" s="561"/>
      <c r="G506" s="295">
        <f>E506*F506</f>
        <v>0</v>
      </c>
    </row>
    <row r="507" spans="1:9" ht="15.75">
      <c r="A507" s="959" t="s">
        <v>1</v>
      </c>
      <c r="B507" s="959"/>
      <c r="C507" s="959"/>
      <c r="D507" s="959"/>
      <c r="E507" s="141"/>
      <c r="F507" s="141"/>
      <c r="G507" s="570">
        <f>SUM(G505:G506)</f>
        <v>3021</v>
      </c>
      <c r="I507" s="652"/>
    </row>
    <row r="508" spans="1:7" ht="18.75">
      <c r="A508" s="578"/>
      <c r="B508" s="578"/>
      <c r="C508" s="578"/>
      <c r="D508" s="578"/>
      <c r="E508" s="578"/>
      <c r="F508" s="578"/>
      <c r="G508" s="579"/>
    </row>
    <row r="509" spans="1:8" ht="12.75">
      <c r="A509" s="112"/>
      <c r="B509" s="112"/>
      <c r="C509" s="112"/>
      <c r="D509" s="112"/>
      <c r="E509" s="112"/>
      <c r="F509" s="112"/>
      <c r="G509" s="112"/>
      <c r="H509" s="112"/>
    </row>
    <row r="510" spans="1:7" ht="15.75" hidden="1">
      <c r="A510" s="973" t="s">
        <v>196</v>
      </c>
      <c r="B510" s="974"/>
      <c r="C510" s="974"/>
      <c r="D510" s="974"/>
      <c r="E510" s="974"/>
      <c r="F510" s="974"/>
      <c r="G510" s="1091"/>
    </row>
    <row r="511" spans="1:7" ht="46.5" customHeight="1" hidden="1">
      <c r="A511" s="124" t="s">
        <v>0</v>
      </c>
      <c r="B511" s="1027" t="s">
        <v>2</v>
      </c>
      <c r="C511" s="1028"/>
      <c r="D511" s="4" t="s">
        <v>5</v>
      </c>
      <c r="E511" s="4" t="s">
        <v>53</v>
      </c>
      <c r="F511" s="4" t="s">
        <v>54</v>
      </c>
      <c r="G511" s="125" t="s">
        <v>51</v>
      </c>
    </row>
    <row r="512" spans="1:7" ht="15.75" hidden="1">
      <c r="A512" s="124">
        <v>1</v>
      </c>
      <c r="B512" s="1103" t="s">
        <v>664</v>
      </c>
      <c r="C512" s="1231"/>
      <c r="D512" s="5" t="s">
        <v>261</v>
      </c>
      <c r="E512" s="267">
        <v>0</v>
      </c>
      <c r="F512" s="268">
        <v>0</v>
      </c>
      <c r="G512" s="266">
        <f>E512*F512</f>
        <v>0</v>
      </c>
    </row>
    <row r="513" spans="1:7" ht="15.75" hidden="1">
      <c r="A513" s="124">
        <v>2</v>
      </c>
      <c r="B513" s="1103"/>
      <c r="C513" s="1231"/>
      <c r="D513" s="5"/>
      <c r="E513" s="267"/>
      <c r="F513" s="268"/>
      <c r="G513" s="125">
        <f>E513*F513</f>
        <v>0</v>
      </c>
    </row>
    <row r="514" spans="1:7" ht="15.75" hidden="1">
      <c r="A514" s="124">
        <v>3</v>
      </c>
      <c r="B514" s="1103"/>
      <c r="C514" s="1231"/>
      <c r="D514" s="5"/>
      <c r="E514" s="267"/>
      <c r="F514" s="268"/>
      <c r="G514" s="125">
        <f>E514*F514</f>
        <v>0</v>
      </c>
    </row>
    <row r="515" spans="1:7" ht="15.75" hidden="1">
      <c r="A515" s="109" t="s">
        <v>35</v>
      </c>
      <c r="B515" s="1047"/>
      <c r="C515" s="1048"/>
      <c r="D515" s="101"/>
      <c r="E515" s="102"/>
      <c r="F515" s="97"/>
      <c r="G515" s="159">
        <f>E515*F515</f>
        <v>0</v>
      </c>
    </row>
    <row r="516" spans="1:7" ht="16.5" hidden="1" thickBot="1">
      <c r="A516" s="1049" t="s">
        <v>52</v>
      </c>
      <c r="B516" s="1050"/>
      <c r="C516" s="1050"/>
      <c r="D516" s="160"/>
      <c r="E516" s="160"/>
      <c r="F516" s="160"/>
      <c r="G516" s="577">
        <f>SUM(G512:G515)</f>
        <v>0</v>
      </c>
    </row>
    <row r="517" ht="12.75" hidden="1"/>
    <row r="518" spans="1:7" ht="15.75" hidden="1">
      <c r="A518" s="179"/>
      <c r="B518" s="581" t="s">
        <v>619</v>
      </c>
      <c r="C518" s="582">
        <v>331</v>
      </c>
      <c r="D518" s="180"/>
      <c r="E518" s="180"/>
      <c r="F518" s="180"/>
      <c r="G518" s="181"/>
    </row>
    <row r="519" spans="1:8" ht="12.75" hidden="1">
      <c r="A519" s="112"/>
      <c r="B519" s="581" t="s">
        <v>252</v>
      </c>
      <c r="C519" s="582">
        <f>C518-G516</f>
        <v>331</v>
      </c>
      <c r="D519" s="112"/>
      <c r="E519" s="112"/>
      <c r="F519" s="112"/>
      <c r="G519" s="112"/>
      <c r="H519" s="112"/>
    </row>
    <row r="520" spans="1:7" ht="15.75">
      <c r="A520" s="47"/>
      <c r="B520" s="47"/>
      <c r="C520" s="47"/>
      <c r="D520" s="47"/>
      <c r="E520" s="188"/>
      <c r="F520" s="188"/>
      <c r="G520" s="276"/>
    </row>
    <row r="521" spans="1:7" ht="15.75">
      <c r="A521" s="1089" t="s">
        <v>642</v>
      </c>
      <c r="B521" s="1089"/>
      <c r="C521" s="1089"/>
      <c r="D521" s="1089"/>
      <c r="E521" s="1089"/>
      <c r="F521" s="1089"/>
      <c r="G521" s="565"/>
    </row>
  </sheetData>
  <sheetProtection/>
  <mergeCells count="404">
    <mergeCell ref="B297:C297"/>
    <mergeCell ref="B298:C298"/>
    <mergeCell ref="A278:F278"/>
    <mergeCell ref="A280:F280"/>
    <mergeCell ref="A281:G281"/>
    <mergeCell ref="A286:F286"/>
    <mergeCell ref="A288:G288"/>
    <mergeCell ref="C289:D289"/>
    <mergeCell ref="C290:D290"/>
    <mergeCell ref="C291:D291"/>
    <mergeCell ref="A306:G306"/>
    <mergeCell ref="B300:C300"/>
    <mergeCell ref="B301:C301"/>
    <mergeCell ref="B302:C302"/>
    <mergeCell ref="B303:C303"/>
    <mergeCell ref="B299:C299"/>
    <mergeCell ref="A304:C304"/>
    <mergeCell ref="A292:F292"/>
    <mergeCell ref="A294:G294"/>
    <mergeCell ref="B295:C295"/>
    <mergeCell ref="B296:C296"/>
    <mergeCell ref="E271:F271"/>
    <mergeCell ref="A272:F272"/>
    <mergeCell ref="A274:G274"/>
    <mergeCell ref="C275:D275"/>
    <mergeCell ref="C276:D276"/>
    <mergeCell ref="C277:D277"/>
    <mergeCell ref="A265:G265"/>
    <mergeCell ref="E266:F266"/>
    <mergeCell ref="E267:F267"/>
    <mergeCell ref="E268:F268"/>
    <mergeCell ref="E269:F269"/>
    <mergeCell ref="E270:F270"/>
    <mergeCell ref="A257:F257"/>
    <mergeCell ref="A259:G259"/>
    <mergeCell ref="C260:E260"/>
    <mergeCell ref="C261:E261"/>
    <mergeCell ref="C262:E262"/>
    <mergeCell ref="A263:F263"/>
    <mergeCell ref="B247:C247"/>
    <mergeCell ref="B248:C248"/>
    <mergeCell ref="A249:E249"/>
    <mergeCell ref="A251:F251"/>
    <mergeCell ref="A252:G252"/>
    <mergeCell ref="A254:A255"/>
    <mergeCell ref="B254:B255"/>
    <mergeCell ref="A240:F240"/>
    <mergeCell ref="A242:G242"/>
    <mergeCell ref="B243:C243"/>
    <mergeCell ref="B244:C244"/>
    <mergeCell ref="B245:C245"/>
    <mergeCell ref="B246:C246"/>
    <mergeCell ref="A232:F232"/>
    <mergeCell ref="A233:G233"/>
    <mergeCell ref="C234:D234"/>
    <mergeCell ref="C235:D235"/>
    <mergeCell ref="C236:D236"/>
    <mergeCell ref="A237:F237"/>
    <mergeCell ref="A223:D223"/>
    <mergeCell ref="A225:G225"/>
    <mergeCell ref="B226:C226"/>
    <mergeCell ref="B227:C227"/>
    <mergeCell ref="B228:C228"/>
    <mergeCell ref="A229:C229"/>
    <mergeCell ref="B216:D216"/>
    <mergeCell ref="A217:D217"/>
    <mergeCell ref="A219:G219"/>
    <mergeCell ref="B220:D220"/>
    <mergeCell ref="B221:D221"/>
    <mergeCell ref="B222:D222"/>
    <mergeCell ref="B209:C209"/>
    <mergeCell ref="B210:C210"/>
    <mergeCell ref="A211:C211"/>
    <mergeCell ref="A213:G213"/>
    <mergeCell ref="B214:D214"/>
    <mergeCell ref="B215:D215"/>
    <mergeCell ref="B202:C202"/>
    <mergeCell ref="B203:C203"/>
    <mergeCell ref="A204:C204"/>
    <mergeCell ref="B206:E206"/>
    <mergeCell ref="A207:G207"/>
    <mergeCell ref="B208:C208"/>
    <mergeCell ref="C195:D195"/>
    <mergeCell ref="A196:F196"/>
    <mergeCell ref="A198:G198"/>
    <mergeCell ref="B199:C199"/>
    <mergeCell ref="B200:C200"/>
    <mergeCell ref="B201:C201"/>
    <mergeCell ref="C188:D188"/>
    <mergeCell ref="C189:D189"/>
    <mergeCell ref="A190:F190"/>
    <mergeCell ref="A192:G192"/>
    <mergeCell ref="C193:D193"/>
    <mergeCell ref="C194:D194"/>
    <mergeCell ref="B181:C181"/>
    <mergeCell ref="B182:C182"/>
    <mergeCell ref="B183:C183"/>
    <mergeCell ref="A184:F184"/>
    <mergeCell ref="A186:G186"/>
    <mergeCell ref="C187:D187"/>
    <mergeCell ref="A521:F521"/>
    <mergeCell ref="B512:C512"/>
    <mergeCell ref="B513:C513"/>
    <mergeCell ref="B514:C514"/>
    <mergeCell ref="B515:C515"/>
    <mergeCell ref="A516:C516"/>
    <mergeCell ref="B494:D494"/>
    <mergeCell ref="B495:D495"/>
    <mergeCell ref="B496:D496"/>
    <mergeCell ref="A497:D497"/>
    <mergeCell ref="A510:G510"/>
    <mergeCell ref="B511:C511"/>
    <mergeCell ref="A503:G503"/>
    <mergeCell ref="B504:D504"/>
    <mergeCell ref="B505:D505"/>
    <mergeCell ref="B506:D506"/>
    <mergeCell ref="B487:D487"/>
    <mergeCell ref="B488:D488"/>
    <mergeCell ref="B489:D489"/>
    <mergeCell ref="B490:D490"/>
    <mergeCell ref="A491:D491"/>
    <mergeCell ref="A493:G493"/>
    <mergeCell ref="B480:C480"/>
    <mergeCell ref="B481:C481"/>
    <mergeCell ref="B482:C482"/>
    <mergeCell ref="B483:C483"/>
    <mergeCell ref="A484:C484"/>
    <mergeCell ref="A486:G486"/>
    <mergeCell ref="B474:C474"/>
    <mergeCell ref="B475:C475"/>
    <mergeCell ref="B476:C476"/>
    <mergeCell ref="B477:C477"/>
    <mergeCell ref="B478:C478"/>
    <mergeCell ref="B479:C479"/>
    <mergeCell ref="B467:C467"/>
    <mergeCell ref="A468:C468"/>
    <mergeCell ref="A470:G470"/>
    <mergeCell ref="B471:C471"/>
    <mergeCell ref="B472:C472"/>
    <mergeCell ref="B473:C473"/>
    <mergeCell ref="B460:C460"/>
    <mergeCell ref="B461:C461"/>
    <mergeCell ref="A462:C462"/>
    <mergeCell ref="A464:G464"/>
    <mergeCell ref="B465:C465"/>
    <mergeCell ref="B466:C466"/>
    <mergeCell ref="B454:C454"/>
    <mergeCell ref="B455:C455"/>
    <mergeCell ref="B456:C456"/>
    <mergeCell ref="B457:C457"/>
    <mergeCell ref="B458:C458"/>
    <mergeCell ref="B459:C459"/>
    <mergeCell ref="C447:D447"/>
    <mergeCell ref="C448:D448"/>
    <mergeCell ref="C449:D449"/>
    <mergeCell ref="A450:F450"/>
    <mergeCell ref="A452:G452"/>
    <mergeCell ref="B453:C453"/>
    <mergeCell ref="C435:D435"/>
    <mergeCell ref="A436:F436"/>
    <mergeCell ref="A438:F438"/>
    <mergeCell ref="A439:G439"/>
    <mergeCell ref="A444:F444"/>
    <mergeCell ref="A446:G446"/>
    <mergeCell ref="E428:F428"/>
    <mergeCell ref="E429:F429"/>
    <mergeCell ref="A430:F430"/>
    <mergeCell ref="A432:G432"/>
    <mergeCell ref="C433:D433"/>
    <mergeCell ref="C434:D434"/>
    <mergeCell ref="C421:E421"/>
    <mergeCell ref="A422:F422"/>
    <mergeCell ref="A424:G424"/>
    <mergeCell ref="E425:F425"/>
    <mergeCell ref="E426:F426"/>
    <mergeCell ref="E427:F427"/>
    <mergeCell ref="A413:A414"/>
    <mergeCell ref="B413:B414"/>
    <mergeCell ref="A416:F416"/>
    <mergeCell ref="A418:G418"/>
    <mergeCell ref="C419:E419"/>
    <mergeCell ref="C420:E420"/>
    <mergeCell ref="B405:C405"/>
    <mergeCell ref="B406:C406"/>
    <mergeCell ref="B407:C407"/>
    <mergeCell ref="A408:E408"/>
    <mergeCell ref="A410:F410"/>
    <mergeCell ref="A411:G411"/>
    <mergeCell ref="A397:F397"/>
    <mergeCell ref="A399:F399"/>
    <mergeCell ref="A401:G401"/>
    <mergeCell ref="B402:C402"/>
    <mergeCell ref="B403:C403"/>
    <mergeCell ref="B404:C404"/>
    <mergeCell ref="A389:C389"/>
    <mergeCell ref="A392:F392"/>
    <mergeCell ref="A393:G393"/>
    <mergeCell ref="C394:D394"/>
    <mergeCell ref="C395:D395"/>
    <mergeCell ref="C396:D396"/>
    <mergeCell ref="B382:D382"/>
    <mergeCell ref="A383:D383"/>
    <mergeCell ref="A385:G385"/>
    <mergeCell ref="B386:C386"/>
    <mergeCell ref="B387:C387"/>
    <mergeCell ref="B388:C388"/>
    <mergeCell ref="B375:D375"/>
    <mergeCell ref="B376:D376"/>
    <mergeCell ref="A377:D377"/>
    <mergeCell ref="A379:G379"/>
    <mergeCell ref="B380:D380"/>
    <mergeCell ref="B381:D381"/>
    <mergeCell ref="B368:C368"/>
    <mergeCell ref="B369:C369"/>
    <mergeCell ref="B370:C370"/>
    <mergeCell ref="A371:C371"/>
    <mergeCell ref="A373:G373"/>
    <mergeCell ref="B374:D374"/>
    <mergeCell ref="B360:C360"/>
    <mergeCell ref="B361:C361"/>
    <mergeCell ref="B362:C362"/>
    <mergeCell ref="A363:C363"/>
    <mergeCell ref="B366:E366"/>
    <mergeCell ref="A367:G367"/>
    <mergeCell ref="C353:D353"/>
    <mergeCell ref="C354:D354"/>
    <mergeCell ref="A355:F355"/>
    <mergeCell ref="A357:G357"/>
    <mergeCell ref="B358:C358"/>
    <mergeCell ref="B359:C359"/>
    <mergeCell ref="C346:D346"/>
    <mergeCell ref="C347:D347"/>
    <mergeCell ref="C348:D348"/>
    <mergeCell ref="A349:F349"/>
    <mergeCell ref="A351:G351"/>
    <mergeCell ref="C352:D352"/>
    <mergeCell ref="B339:C339"/>
    <mergeCell ref="B340:C340"/>
    <mergeCell ref="B341:C341"/>
    <mergeCell ref="B342:C342"/>
    <mergeCell ref="A343:F343"/>
    <mergeCell ref="A345:G345"/>
    <mergeCell ref="A324:D324"/>
    <mergeCell ref="A332:G332"/>
    <mergeCell ref="A334:G334"/>
    <mergeCell ref="A336:F336"/>
    <mergeCell ref="A337:G337"/>
    <mergeCell ref="B338:C338"/>
    <mergeCell ref="A310:G310"/>
    <mergeCell ref="A312:F312"/>
    <mergeCell ref="A320:G320"/>
    <mergeCell ref="B321:D321"/>
    <mergeCell ref="B322:D322"/>
    <mergeCell ref="B323:D323"/>
    <mergeCell ref="A314:G314"/>
    <mergeCell ref="B315:D315"/>
    <mergeCell ref="B316:D316"/>
    <mergeCell ref="B317:D317"/>
    <mergeCell ref="B165:D165"/>
    <mergeCell ref="A166:D166"/>
    <mergeCell ref="A171:G171"/>
    <mergeCell ref="A308:G308"/>
    <mergeCell ref="A173:G173"/>
    <mergeCell ref="A175:G175"/>
    <mergeCell ref="A177:F177"/>
    <mergeCell ref="A178:G178"/>
    <mergeCell ref="B179:C179"/>
    <mergeCell ref="B180:C180"/>
    <mergeCell ref="B158:D158"/>
    <mergeCell ref="B159:D159"/>
    <mergeCell ref="A160:D160"/>
    <mergeCell ref="A162:G162"/>
    <mergeCell ref="B163:D163"/>
    <mergeCell ref="B164:D164"/>
    <mergeCell ref="B151:C151"/>
    <mergeCell ref="B152:C152"/>
    <mergeCell ref="A153:C153"/>
    <mergeCell ref="A155:G155"/>
    <mergeCell ref="B156:D156"/>
    <mergeCell ref="B157:D157"/>
    <mergeCell ref="B145:C145"/>
    <mergeCell ref="B146:C146"/>
    <mergeCell ref="B147:C147"/>
    <mergeCell ref="B148:C148"/>
    <mergeCell ref="B149:C149"/>
    <mergeCell ref="B150:C150"/>
    <mergeCell ref="A139:G139"/>
    <mergeCell ref="B140:C140"/>
    <mergeCell ref="B141:C141"/>
    <mergeCell ref="B142:C142"/>
    <mergeCell ref="B143:C143"/>
    <mergeCell ref="B144:C144"/>
    <mergeCell ref="A131:C131"/>
    <mergeCell ref="A133:G133"/>
    <mergeCell ref="B134:C134"/>
    <mergeCell ref="B135:C135"/>
    <mergeCell ref="B136:C136"/>
    <mergeCell ref="A137:C137"/>
    <mergeCell ref="B125:C125"/>
    <mergeCell ref="B126:C126"/>
    <mergeCell ref="B127:C127"/>
    <mergeCell ref="B128:C128"/>
    <mergeCell ref="B129:C129"/>
    <mergeCell ref="B130:C130"/>
    <mergeCell ref="C118:D118"/>
    <mergeCell ref="A119:F119"/>
    <mergeCell ref="A121:G121"/>
    <mergeCell ref="B122:C122"/>
    <mergeCell ref="B123:C123"/>
    <mergeCell ref="B124:C124"/>
    <mergeCell ref="A107:F107"/>
    <mergeCell ref="A108:G108"/>
    <mergeCell ref="A113:F113"/>
    <mergeCell ref="A115:G115"/>
    <mergeCell ref="C116:D116"/>
    <mergeCell ref="C117:D117"/>
    <mergeCell ref="A99:F99"/>
    <mergeCell ref="A101:G101"/>
    <mergeCell ref="C102:D102"/>
    <mergeCell ref="C103:D103"/>
    <mergeCell ref="C104:D104"/>
    <mergeCell ref="A105:F105"/>
    <mergeCell ref="A93:G93"/>
    <mergeCell ref="E94:F94"/>
    <mergeCell ref="E95:F95"/>
    <mergeCell ref="E96:F96"/>
    <mergeCell ref="E97:F97"/>
    <mergeCell ref="E98:F98"/>
    <mergeCell ref="A85:F85"/>
    <mergeCell ref="A87:G87"/>
    <mergeCell ref="C88:E88"/>
    <mergeCell ref="C89:E89"/>
    <mergeCell ref="C90:E90"/>
    <mergeCell ref="A91:F91"/>
    <mergeCell ref="B76:C76"/>
    <mergeCell ref="A77:E77"/>
    <mergeCell ref="A79:F79"/>
    <mergeCell ref="A80:G80"/>
    <mergeCell ref="A82:A83"/>
    <mergeCell ref="B82:B83"/>
    <mergeCell ref="A70:G70"/>
    <mergeCell ref="B71:C71"/>
    <mergeCell ref="B72:C72"/>
    <mergeCell ref="B73:C73"/>
    <mergeCell ref="B74:C74"/>
    <mergeCell ref="B75:C75"/>
    <mergeCell ref="A62:G62"/>
    <mergeCell ref="C63:D63"/>
    <mergeCell ref="C64:D64"/>
    <mergeCell ref="C65:D65"/>
    <mergeCell ref="A66:F66"/>
    <mergeCell ref="A68:F68"/>
    <mergeCell ref="A54:G54"/>
    <mergeCell ref="B55:C55"/>
    <mergeCell ref="B56:C56"/>
    <mergeCell ref="B57:C57"/>
    <mergeCell ref="A58:C58"/>
    <mergeCell ref="A61:F61"/>
    <mergeCell ref="A46:D46"/>
    <mergeCell ref="A48:G48"/>
    <mergeCell ref="B49:D49"/>
    <mergeCell ref="B50:D50"/>
    <mergeCell ref="B51:D51"/>
    <mergeCell ref="A52:D52"/>
    <mergeCell ref="B39:C39"/>
    <mergeCell ref="A40:C40"/>
    <mergeCell ref="A42:G42"/>
    <mergeCell ref="B43:D43"/>
    <mergeCell ref="B44:D44"/>
    <mergeCell ref="B45:D45"/>
    <mergeCell ref="B31:C31"/>
    <mergeCell ref="A32:C32"/>
    <mergeCell ref="B35:E35"/>
    <mergeCell ref="A36:G36"/>
    <mergeCell ref="B37:C37"/>
    <mergeCell ref="B38:C38"/>
    <mergeCell ref="A24:F24"/>
    <mergeCell ref="A26:G26"/>
    <mergeCell ref="B27:C27"/>
    <mergeCell ref="B28:C28"/>
    <mergeCell ref="B29:C29"/>
    <mergeCell ref="B30:C30"/>
    <mergeCell ref="C17:D17"/>
    <mergeCell ref="A18:F18"/>
    <mergeCell ref="A20:G20"/>
    <mergeCell ref="C21:D21"/>
    <mergeCell ref="C22:D22"/>
    <mergeCell ref="C23:D23"/>
    <mergeCell ref="A1:G1"/>
    <mergeCell ref="B7:C7"/>
    <mergeCell ref="B8:C8"/>
    <mergeCell ref="B9:C9"/>
    <mergeCell ref="B10:C10"/>
    <mergeCell ref="B11:C11"/>
    <mergeCell ref="A507:D507"/>
    <mergeCell ref="A318:D318"/>
    <mergeCell ref="A2:G2"/>
    <mergeCell ref="A3:G3"/>
    <mergeCell ref="A5:F5"/>
    <mergeCell ref="A6:G6"/>
    <mergeCell ref="A12:F12"/>
    <mergeCell ref="A14:G14"/>
    <mergeCell ref="C15:D15"/>
    <mergeCell ref="C16:D16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0"/>
  <sheetViews>
    <sheetView zoomScalePageLayoutView="0" workbookViewId="0" topLeftCell="A15">
      <selection activeCell="C66" sqref="C66"/>
    </sheetView>
  </sheetViews>
  <sheetFormatPr defaultColWidth="9.140625" defaultRowHeight="12.75"/>
  <cols>
    <col min="1" max="1" width="13.00390625" style="624" customWidth="1"/>
    <col min="2" max="2" width="13.8515625" style="624" customWidth="1"/>
    <col min="3" max="3" width="16.00390625" style="624" customWidth="1"/>
    <col min="4" max="4" width="16.00390625" style="625" customWidth="1"/>
    <col min="5" max="5" width="13.8515625" style="625" customWidth="1"/>
    <col min="6" max="6" width="14.421875" style="625" customWidth="1"/>
    <col min="7" max="7" width="14.57421875" style="625" customWidth="1"/>
    <col min="8" max="8" width="12.8515625" style="625" customWidth="1"/>
    <col min="9" max="9" width="10.28125" style="623" hidden="1" customWidth="1"/>
    <col min="10" max="10" width="9.140625" style="623" hidden="1" customWidth="1"/>
    <col min="11" max="11" width="12.57421875" style="623" customWidth="1"/>
    <col min="12" max="16384" width="9.140625" style="623" customWidth="1"/>
  </cols>
  <sheetData>
    <row r="2" spans="1:8" ht="53.25" customHeight="1">
      <c r="A2" s="921" t="s">
        <v>936</v>
      </c>
      <c r="B2" s="921"/>
      <c r="C2" s="921"/>
      <c r="D2" s="921"/>
      <c r="E2" s="921"/>
      <c r="F2" s="921"/>
      <c r="G2" s="921"/>
      <c r="H2" s="921"/>
    </row>
    <row r="3" spans="1:8" ht="12.75">
      <c r="A3" s="922" t="s">
        <v>675</v>
      </c>
      <c r="B3" s="922"/>
      <c r="C3" s="922"/>
      <c r="D3" s="922"/>
      <c r="E3" s="922"/>
      <c r="F3" s="922"/>
      <c r="G3" s="922"/>
      <c r="H3" s="922"/>
    </row>
    <row r="5" spans="1:8" ht="15" customHeight="1">
      <c r="A5" s="923"/>
      <c r="B5" s="923"/>
      <c r="C5" s="923"/>
      <c r="D5" s="626">
        <f>БС!BV234</f>
        <v>14454945.001454212</v>
      </c>
      <c r="E5" s="626">
        <f>D5-D9</f>
        <v>0</v>
      </c>
      <c r="F5" s="626"/>
      <c r="G5" s="626"/>
      <c r="H5" s="626"/>
    </row>
    <row r="6" spans="1:8" ht="15" customHeight="1">
      <c r="A6" s="924" t="s">
        <v>676</v>
      </c>
      <c r="B6" s="925"/>
      <c r="C6" s="926"/>
      <c r="D6" s="927" t="s">
        <v>677</v>
      </c>
      <c r="E6" s="927" t="s">
        <v>678</v>
      </c>
      <c r="F6" s="927" t="s">
        <v>679</v>
      </c>
      <c r="G6" s="927" t="s">
        <v>680</v>
      </c>
      <c r="H6" s="927" t="s">
        <v>681</v>
      </c>
    </row>
    <row r="7" spans="1:9" ht="25.5" customHeight="1">
      <c r="A7" s="627" t="s">
        <v>682</v>
      </c>
      <c r="B7" s="627" t="s">
        <v>683</v>
      </c>
      <c r="C7" s="627" t="s">
        <v>684</v>
      </c>
      <c r="D7" s="927"/>
      <c r="E7" s="927"/>
      <c r="F7" s="927"/>
      <c r="G7" s="927"/>
      <c r="H7" s="927"/>
      <c r="I7" s="623">
        <v>4</v>
      </c>
    </row>
    <row r="8" spans="1:8" ht="12.75" customHeight="1">
      <c r="A8" s="628" t="s">
        <v>266</v>
      </c>
      <c r="B8" s="628" t="s">
        <v>263</v>
      </c>
      <c r="C8" s="628" t="s">
        <v>685</v>
      </c>
      <c r="D8" s="629" t="s">
        <v>686</v>
      </c>
      <c r="E8" s="629" t="s">
        <v>687</v>
      </c>
      <c r="F8" s="629" t="s">
        <v>407</v>
      </c>
      <c r="G8" s="629" t="s">
        <v>393</v>
      </c>
      <c r="H8" s="629" t="s">
        <v>415</v>
      </c>
    </row>
    <row r="9" spans="1:11" ht="12.75" customHeight="1">
      <c r="A9" s="627"/>
      <c r="B9" s="627"/>
      <c r="C9" s="627"/>
      <c r="D9" s="630">
        <f>D10+D40+D48+D57+D71</f>
        <v>14454945.001454212</v>
      </c>
      <c r="E9" s="630">
        <f>E10+E40+E48+E57+E71</f>
        <v>2371465.7603885527</v>
      </c>
      <c r="F9" s="630">
        <f>F10+F40+F48+F57+F71</f>
        <v>7554996.260388552</v>
      </c>
      <c r="G9" s="630">
        <f>G10+G40+G48+G57+G71</f>
        <v>2445317.2603885527</v>
      </c>
      <c r="H9" s="630">
        <f>H10+H40+H48+H57+H71</f>
        <v>2083165.320388553</v>
      </c>
      <c r="I9" s="631">
        <f>E9+F9+G9+H9</f>
        <v>14454944.601554211</v>
      </c>
      <c r="J9" s="631">
        <f>D9-I9</f>
        <v>0.39990000054240227</v>
      </c>
      <c r="K9" s="631">
        <f>D9-E9-F9-G9-H9</f>
        <v>0.3999000007752329</v>
      </c>
    </row>
    <row r="10" spans="1:11" ht="12.75" customHeight="1">
      <c r="A10" s="632" t="s">
        <v>688</v>
      </c>
      <c r="B10" s="632" t="s">
        <v>689</v>
      </c>
      <c r="C10" s="632" t="s">
        <v>689</v>
      </c>
      <c r="D10" s="630">
        <f>D11+D19+D30+D33+D35</f>
        <v>7954123.998254212</v>
      </c>
      <c r="E10" s="630">
        <f>E11+E19+E30+E33+E35</f>
        <v>1776340.7595885526</v>
      </c>
      <c r="F10" s="630">
        <f>F11+F19+F30+F33+F35</f>
        <v>2292821.2595885526</v>
      </c>
      <c r="G10" s="630">
        <f>G11+G19+G30+G33+G35</f>
        <v>1976321.2595885526</v>
      </c>
      <c r="H10" s="630">
        <f>H11+H19+H30+H33+H35</f>
        <v>1908640.319588553</v>
      </c>
      <c r="I10" s="631">
        <f aca="true" t="shared" si="0" ref="I10:I72">E10+F10+G10+H10</f>
        <v>7954123.598354211</v>
      </c>
      <c r="J10" s="631">
        <f aca="true" t="shared" si="1" ref="J10:J72">D10-I10</f>
        <v>0.39990000054240227</v>
      </c>
      <c r="K10" s="631">
        <f aca="true" t="shared" si="2" ref="K10:K72">D10-E10-F10-G10-H10</f>
        <v>0.3999000007752329</v>
      </c>
    </row>
    <row r="11" spans="1:11" ht="12.75" customHeight="1">
      <c r="A11" s="633" t="s">
        <v>690</v>
      </c>
      <c r="B11" s="632" t="s">
        <v>689</v>
      </c>
      <c r="C11" s="632" t="s">
        <v>689</v>
      </c>
      <c r="D11" s="630">
        <f>D12+D16</f>
        <v>1785785.0020000003</v>
      </c>
      <c r="E11" s="630">
        <f>E12+E16</f>
        <v>446446.36050000007</v>
      </c>
      <c r="F11" s="630">
        <f>F12+F16</f>
        <v>446446.36050000007</v>
      </c>
      <c r="G11" s="630">
        <f>G12+G16</f>
        <v>446446.36050000007</v>
      </c>
      <c r="H11" s="630">
        <f>H12+H16</f>
        <v>446445.9205000002</v>
      </c>
      <c r="I11" s="631">
        <f t="shared" si="0"/>
        <v>1785785.0020000006</v>
      </c>
      <c r="J11" s="631">
        <f t="shared" si="1"/>
        <v>0</v>
      </c>
      <c r="K11" s="631">
        <f t="shared" si="2"/>
        <v>0</v>
      </c>
    </row>
    <row r="12" spans="1:11" ht="12.75" customHeight="1">
      <c r="A12" s="627" t="s">
        <v>690</v>
      </c>
      <c r="B12" s="627" t="s">
        <v>691</v>
      </c>
      <c r="C12" s="632"/>
      <c r="D12" s="630">
        <f>D13+D14+D15</f>
        <v>1785785.0020000003</v>
      </c>
      <c r="E12" s="630">
        <f>E13+E14+E15</f>
        <v>446446.36050000007</v>
      </c>
      <c r="F12" s="630">
        <f>F13+F14+F15</f>
        <v>446446.36050000007</v>
      </c>
      <c r="G12" s="630">
        <f>G13+G14+G15</f>
        <v>446446.36050000007</v>
      </c>
      <c r="H12" s="630">
        <f>H13+H14+H15</f>
        <v>446445.9205000002</v>
      </c>
      <c r="I12" s="631">
        <f t="shared" si="0"/>
        <v>1785785.0020000006</v>
      </c>
      <c r="J12" s="631">
        <f t="shared" si="1"/>
        <v>0</v>
      </c>
      <c r="K12" s="631">
        <f t="shared" si="2"/>
        <v>0</v>
      </c>
    </row>
    <row r="13" spans="1:11" ht="12.75" customHeight="1">
      <c r="A13" s="627" t="s">
        <v>690</v>
      </c>
      <c r="B13" s="627" t="s">
        <v>691</v>
      </c>
      <c r="C13" s="627" t="s">
        <v>357</v>
      </c>
      <c r="D13" s="630">
        <f>БС!BV34</f>
        <v>1371571.0000000002</v>
      </c>
      <c r="E13" s="630">
        <f>D13/I7</f>
        <v>342892.75000000006</v>
      </c>
      <c r="F13" s="630">
        <f>D13/I7</f>
        <v>342892.75000000006</v>
      </c>
      <c r="G13" s="630">
        <f>D13/I7</f>
        <v>342892.75000000006</v>
      </c>
      <c r="H13" s="630">
        <f>D13-E13-F13-G13</f>
        <v>342892.7500000002</v>
      </c>
      <c r="I13" s="631">
        <f t="shared" si="0"/>
        <v>1371571.0000000005</v>
      </c>
      <c r="J13" s="631">
        <f t="shared" si="1"/>
        <v>0</v>
      </c>
      <c r="K13" s="631">
        <f t="shared" si="2"/>
        <v>0</v>
      </c>
    </row>
    <row r="14" spans="1:11" ht="12.75" customHeight="1">
      <c r="A14" s="627" t="s">
        <v>690</v>
      </c>
      <c r="B14" s="627" t="s">
        <v>691</v>
      </c>
      <c r="C14" s="627" t="s">
        <v>363</v>
      </c>
      <c r="D14" s="630">
        <f>БС!BV39</f>
        <v>414214.00200000004</v>
      </c>
      <c r="E14" s="630">
        <f>E13*30.2%</f>
        <v>103553.61050000001</v>
      </c>
      <c r="F14" s="630">
        <f>F13*30.2%</f>
        <v>103553.61050000001</v>
      </c>
      <c r="G14" s="630">
        <f>G13*30.2%</f>
        <v>103553.61050000001</v>
      </c>
      <c r="H14" s="630">
        <f>D14-E14-F14-G14</f>
        <v>103553.17050000001</v>
      </c>
      <c r="I14" s="631">
        <f t="shared" si="0"/>
        <v>414214.00200000004</v>
      </c>
      <c r="J14" s="631">
        <f t="shared" si="1"/>
        <v>0</v>
      </c>
      <c r="K14" s="631">
        <f t="shared" si="2"/>
        <v>0</v>
      </c>
    </row>
    <row r="15" spans="1:11" ht="12.75" customHeight="1">
      <c r="A15" s="627" t="s">
        <v>690</v>
      </c>
      <c r="B15" s="627" t="s">
        <v>691</v>
      </c>
      <c r="C15" s="627" t="s">
        <v>360</v>
      </c>
      <c r="D15" s="630">
        <f>БС!BV37+БС!BV38</f>
        <v>0</v>
      </c>
      <c r="E15" s="634">
        <v>0</v>
      </c>
      <c r="F15" s="634">
        <f>D15</f>
        <v>0</v>
      </c>
      <c r="G15" s="634">
        <v>0</v>
      </c>
      <c r="H15" s="634">
        <f>'[4]0102'!P54</f>
        <v>0</v>
      </c>
      <c r="I15" s="631">
        <f t="shared" si="0"/>
        <v>0</v>
      </c>
      <c r="J15" s="631">
        <f t="shared" si="1"/>
        <v>0</v>
      </c>
      <c r="K15" s="631">
        <f t="shared" si="2"/>
        <v>0</v>
      </c>
    </row>
    <row r="16" spans="1:11" ht="12.75" customHeight="1" hidden="1">
      <c r="A16" s="627" t="s">
        <v>690</v>
      </c>
      <c r="B16" s="627" t="s">
        <v>692</v>
      </c>
      <c r="C16" s="632"/>
      <c r="D16" s="630">
        <f>D17+D18</f>
        <v>0</v>
      </c>
      <c r="E16" s="630">
        <f>E17+E18</f>
        <v>0</v>
      </c>
      <c r="F16" s="630">
        <f>F17+F18</f>
        <v>0</v>
      </c>
      <c r="G16" s="630">
        <f>G17+G18</f>
        <v>0</v>
      </c>
      <c r="H16" s="630">
        <f>H17+H18</f>
        <v>0</v>
      </c>
      <c r="I16" s="631">
        <f t="shared" si="0"/>
        <v>0</v>
      </c>
      <c r="J16" s="631">
        <f t="shared" si="1"/>
        <v>0</v>
      </c>
      <c r="K16" s="631">
        <f t="shared" si="2"/>
        <v>0</v>
      </c>
    </row>
    <row r="17" spans="1:11" ht="12.75" customHeight="1" hidden="1">
      <c r="A17" s="627" t="s">
        <v>690</v>
      </c>
      <c r="B17" s="627" t="s">
        <v>692</v>
      </c>
      <c r="C17" s="627" t="s">
        <v>357</v>
      </c>
      <c r="D17" s="630">
        <v>0</v>
      </c>
      <c r="E17" s="630">
        <f>D17/I7</f>
        <v>0</v>
      </c>
      <c r="F17" s="630">
        <f>D17/I7</f>
        <v>0</v>
      </c>
      <c r="G17" s="630">
        <f>D17/I7</f>
        <v>0</v>
      </c>
      <c r="H17" s="630">
        <f>D17-E17-F17-G17</f>
        <v>0</v>
      </c>
      <c r="I17" s="631">
        <f t="shared" si="0"/>
        <v>0</v>
      </c>
      <c r="J17" s="631">
        <f t="shared" si="1"/>
        <v>0</v>
      </c>
      <c r="K17" s="631">
        <f t="shared" si="2"/>
        <v>0</v>
      </c>
    </row>
    <row r="18" spans="1:11" ht="12.75" customHeight="1" hidden="1">
      <c r="A18" s="627" t="s">
        <v>690</v>
      </c>
      <c r="B18" s="627" t="s">
        <v>692</v>
      </c>
      <c r="C18" s="627" t="s">
        <v>363</v>
      </c>
      <c r="D18" s="630">
        <v>0</v>
      </c>
      <c r="E18" s="630">
        <f>E17*30.2%</f>
        <v>0</v>
      </c>
      <c r="F18" s="630">
        <f>F17*30.2%</f>
        <v>0</v>
      </c>
      <c r="G18" s="630">
        <f>G17*30.2%</f>
        <v>0</v>
      </c>
      <c r="H18" s="630">
        <f>D18-E18-F18-G18</f>
        <v>0</v>
      </c>
      <c r="I18" s="631">
        <f t="shared" si="0"/>
        <v>0</v>
      </c>
      <c r="J18" s="631">
        <f t="shared" si="1"/>
        <v>0</v>
      </c>
      <c r="K18" s="631">
        <f t="shared" si="2"/>
        <v>0</v>
      </c>
    </row>
    <row r="19" spans="1:11" ht="12.75" customHeight="1">
      <c r="A19" s="633" t="s">
        <v>693</v>
      </c>
      <c r="B19" s="632" t="s">
        <v>689</v>
      </c>
      <c r="C19" s="632" t="s">
        <v>689</v>
      </c>
      <c r="D19" s="630">
        <f>D20</f>
        <v>5578883.996254211</v>
      </c>
      <c r="E19" s="630">
        <f>E20</f>
        <v>1305348.3990885527</v>
      </c>
      <c r="F19" s="630">
        <f>F20</f>
        <v>1417943.3990885527</v>
      </c>
      <c r="G19" s="630">
        <f>G20</f>
        <v>1417943.3990885527</v>
      </c>
      <c r="H19" s="630">
        <f>H20</f>
        <v>1437648.3990885527</v>
      </c>
      <c r="I19" s="631">
        <f t="shared" si="0"/>
        <v>5578883.596354211</v>
      </c>
      <c r="J19" s="631">
        <f t="shared" si="1"/>
        <v>0.39990000054240227</v>
      </c>
      <c r="K19" s="631">
        <f t="shared" si="2"/>
        <v>0.39990000100806355</v>
      </c>
    </row>
    <row r="20" spans="1:11" ht="12.75" customHeight="1">
      <c r="A20" s="627" t="s">
        <v>693</v>
      </c>
      <c r="B20" s="627" t="s">
        <v>694</v>
      </c>
      <c r="C20" s="632" t="s">
        <v>689</v>
      </c>
      <c r="D20" s="630">
        <f>D21+D22+D23+D25+D26+D27+D28+D29</f>
        <v>5578883.996254211</v>
      </c>
      <c r="E20" s="630">
        <f>E21+E22+E23+E25+E26+E27+E28+E29</f>
        <v>1305348.3990885527</v>
      </c>
      <c r="F20" s="630">
        <f>F21+F22+F23+F25+F26+F27+F28+F29</f>
        <v>1417943.3990885527</v>
      </c>
      <c r="G20" s="630">
        <f>G21+G22+G23+G25+G26+G27+G28+G29</f>
        <v>1417943.3990885527</v>
      </c>
      <c r="H20" s="630">
        <f>H21+H22+H23+H25+H26+H27+H28+H29</f>
        <v>1437648.3990885527</v>
      </c>
      <c r="I20" s="631">
        <f t="shared" si="0"/>
        <v>5578883.596354211</v>
      </c>
      <c r="J20" s="631">
        <f t="shared" si="1"/>
        <v>0.39990000054240227</v>
      </c>
      <c r="K20" s="631">
        <f t="shared" si="2"/>
        <v>0.39990000100806355</v>
      </c>
    </row>
    <row r="21" spans="1:11" ht="12.75" customHeight="1">
      <c r="A21" s="627" t="s">
        <v>693</v>
      </c>
      <c r="B21" s="627" t="s">
        <v>694</v>
      </c>
      <c r="C21" s="627" t="s">
        <v>357</v>
      </c>
      <c r="D21" s="630">
        <f>БС!BV48</f>
        <v>2159501.9960477813</v>
      </c>
      <c r="E21" s="634">
        <f>D21/I7</f>
        <v>539875.4990119453</v>
      </c>
      <c r="F21" s="634">
        <f>D21/I7</f>
        <v>539875.4990119453</v>
      </c>
      <c r="G21" s="634">
        <f>D21/I7</f>
        <v>539875.4990119453</v>
      </c>
      <c r="H21" s="634">
        <f>D21-E21-F21-G21</f>
        <v>539875.4990119451</v>
      </c>
      <c r="I21" s="631">
        <f t="shared" si="0"/>
        <v>2159501.996047781</v>
      </c>
      <c r="J21" s="631">
        <f t="shared" si="1"/>
        <v>0</v>
      </c>
      <c r="K21" s="631">
        <f t="shared" si="2"/>
        <v>0</v>
      </c>
    </row>
    <row r="22" spans="1:11" ht="12.75" customHeight="1">
      <c r="A22" s="627" t="s">
        <v>693</v>
      </c>
      <c r="B22" s="627" t="s">
        <v>694</v>
      </c>
      <c r="C22" s="627" t="s">
        <v>363</v>
      </c>
      <c r="D22" s="630">
        <f>БС!BV55</f>
        <v>652170.00280643</v>
      </c>
      <c r="E22" s="634">
        <f>E21*30.2%</f>
        <v>163042.4007016075</v>
      </c>
      <c r="F22" s="634">
        <f>F21*30.2%</f>
        <v>163042.4007016075</v>
      </c>
      <c r="G22" s="634">
        <f>G21*30.2%</f>
        <v>163042.4007016075</v>
      </c>
      <c r="H22" s="634">
        <f>H21*30.2%</f>
        <v>163042.4007016074</v>
      </c>
      <c r="I22" s="631">
        <f t="shared" si="0"/>
        <v>652169.6028064298</v>
      </c>
      <c r="J22" s="631">
        <f t="shared" si="1"/>
        <v>0.4000000001396984</v>
      </c>
      <c r="K22" s="631">
        <f t="shared" si="2"/>
        <v>0.4000000001688022</v>
      </c>
    </row>
    <row r="23" spans="1:11" ht="12.75" customHeight="1">
      <c r="A23" s="627" t="s">
        <v>693</v>
      </c>
      <c r="B23" s="627" t="s">
        <v>694</v>
      </c>
      <c r="C23" s="627" t="s">
        <v>360</v>
      </c>
      <c r="D23" s="630">
        <f>БС!BV50</f>
        <v>504349.9999</v>
      </c>
      <c r="E23" s="634">
        <v>35965</v>
      </c>
      <c r="F23" s="634">
        <f>335965-186405</f>
        <v>149560</v>
      </c>
      <c r="G23" s="634">
        <v>149560</v>
      </c>
      <c r="H23" s="634">
        <v>169265</v>
      </c>
      <c r="I23" s="631">
        <f t="shared" si="0"/>
        <v>504350</v>
      </c>
      <c r="J23" s="631">
        <f t="shared" si="1"/>
        <v>-0.00010000000474974513</v>
      </c>
      <c r="K23" s="631">
        <f t="shared" si="2"/>
        <v>-0.00010000000474974513</v>
      </c>
    </row>
    <row r="24" spans="1:11" ht="28.5" customHeight="1" hidden="1">
      <c r="A24" s="627" t="s">
        <v>693</v>
      </c>
      <c r="B24" s="627" t="s">
        <v>694</v>
      </c>
      <c r="C24" s="627" t="s">
        <v>151</v>
      </c>
      <c r="D24" s="630"/>
      <c r="E24" s="634">
        <v>0</v>
      </c>
      <c r="F24" s="634">
        <v>0</v>
      </c>
      <c r="G24" s="634">
        <v>0</v>
      </c>
      <c r="H24" s="634">
        <f>D24-E24-F24-G24</f>
        <v>0</v>
      </c>
      <c r="I24" s="631">
        <f t="shared" si="0"/>
        <v>0</v>
      </c>
      <c r="J24" s="631">
        <f t="shared" si="1"/>
        <v>0</v>
      </c>
      <c r="K24" s="631">
        <f t="shared" si="2"/>
        <v>0</v>
      </c>
    </row>
    <row r="25" spans="1:11" ht="12.75" customHeight="1">
      <c r="A25" s="627" t="s">
        <v>693</v>
      </c>
      <c r="B25" s="627" t="s">
        <v>694</v>
      </c>
      <c r="C25" s="627" t="s">
        <v>189</v>
      </c>
      <c r="D25" s="630">
        <f>БС!BV58</f>
        <v>973605.9975</v>
      </c>
      <c r="E25" s="634">
        <f>D25/I7</f>
        <v>243401.499375</v>
      </c>
      <c r="F25" s="634">
        <f>D25/I7</f>
        <v>243401.499375</v>
      </c>
      <c r="G25" s="634">
        <f>D25/I7</f>
        <v>243401.499375</v>
      </c>
      <c r="H25" s="634">
        <f>D25-E25-F25-G25</f>
        <v>243401.499375</v>
      </c>
      <c r="I25" s="631">
        <f t="shared" si="0"/>
        <v>973605.9975</v>
      </c>
      <c r="J25" s="631">
        <f t="shared" si="1"/>
        <v>0</v>
      </c>
      <c r="K25" s="631">
        <f t="shared" si="2"/>
        <v>0</v>
      </c>
    </row>
    <row r="26" spans="1:11" ht="12.75" customHeight="1" hidden="1">
      <c r="A26" s="627" t="s">
        <v>693</v>
      </c>
      <c r="B26" s="627" t="s">
        <v>694</v>
      </c>
      <c r="C26" s="627" t="s">
        <v>151</v>
      </c>
      <c r="D26" s="630">
        <v>0</v>
      </c>
      <c r="E26" s="634">
        <v>0</v>
      </c>
      <c r="F26" s="634">
        <v>0</v>
      </c>
      <c r="G26" s="634">
        <f>D26</f>
        <v>0</v>
      </c>
      <c r="H26" s="634">
        <f>D26-E26-F26-G26</f>
        <v>0</v>
      </c>
      <c r="I26" s="631">
        <f>E26+F26+G26+H26</f>
        <v>0</v>
      </c>
      <c r="J26" s="631">
        <f>D26-I26</f>
        <v>0</v>
      </c>
      <c r="K26" s="631">
        <f t="shared" si="2"/>
        <v>0</v>
      </c>
    </row>
    <row r="27" spans="1:11" ht="12.75" customHeight="1">
      <c r="A27" s="627" t="s">
        <v>693</v>
      </c>
      <c r="B27" s="627" t="s">
        <v>694</v>
      </c>
      <c r="C27" s="627" t="s">
        <v>154</v>
      </c>
      <c r="D27" s="630">
        <f>БС!BV65</f>
        <v>1098641</v>
      </c>
      <c r="E27" s="634">
        <f>D27/I7</f>
        <v>274660.25</v>
      </c>
      <c r="F27" s="634">
        <f>D27/I7</f>
        <v>274660.25</v>
      </c>
      <c r="G27" s="634">
        <f>D27/I7</f>
        <v>274660.25</v>
      </c>
      <c r="H27" s="634">
        <f>D27-E27-F27-G27</f>
        <v>274660.25</v>
      </c>
      <c r="I27" s="631">
        <f t="shared" si="0"/>
        <v>1098641</v>
      </c>
      <c r="J27" s="631">
        <f t="shared" si="1"/>
        <v>0</v>
      </c>
      <c r="K27" s="631">
        <f t="shared" si="2"/>
        <v>0</v>
      </c>
    </row>
    <row r="28" spans="1:11" ht="12.75" customHeight="1">
      <c r="A28" s="627" t="s">
        <v>693</v>
      </c>
      <c r="B28" s="627" t="s">
        <v>694</v>
      </c>
      <c r="C28" s="627" t="s">
        <v>750</v>
      </c>
      <c r="D28" s="630">
        <f>БС!BV80</f>
        <v>189615</v>
      </c>
      <c r="E28" s="634">
        <f>D28/I7</f>
        <v>47403.75</v>
      </c>
      <c r="F28" s="634">
        <f>D28/I7</f>
        <v>47403.75</v>
      </c>
      <c r="G28" s="634">
        <f>D28/I7</f>
        <v>47403.75</v>
      </c>
      <c r="H28" s="634">
        <f>D28-E28-F28-G28</f>
        <v>47403.75</v>
      </c>
      <c r="I28" s="631">
        <f>E28+F28+G28+H28</f>
        <v>189615</v>
      </c>
      <c r="J28" s="631">
        <f>D28-I28</f>
        <v>0</v>
      </c>
      <c r="K28" s="631">
        <f t="shared" si="2"/>
        <v>0</v>
      </c>
    </row>
    <row r="29" spans="1:11" ht="12.75" customHeight="1">
      <c r="A29" s="627" t="s">
        <v>693</v>
      </c>
      <c r="B29" s="627" t="s">
        <v>694</v>
      </c>
      <c r="C29" s="627" t="s">
        <v>181</v>
      </c>
      <c r="D29" s="630">
        <f>БС!BV86</f>
        <v>1000</v>
      </c>
      <c r="E29" s="634">
        <v>1000</v>
      </c>
      <c r="F29" s="634">
        <v>0</v>
      </c>
      <c r="G29" s="634">
        <v>0</v>
      </c>
      <c r="H29" s="634">
        <v>0</v>
      </c>
      <c r="I29" s="631">
        <f t="shared" si="0"/>
        <v>1000</v>
      </c>
      <c r="J29" s="631">
        <f t="shared" si="1"/>
        <v>0</v>
      </c>
      <c r="K29" s="631">
        <f t="shared" si="2"/>
        <v>0</v>
      </c>
    </row>
    <row r="30" spans="1:11" ht="12.75" customHeight="1" hidden="1">
      <c r="A30" s="633" t="s">
        <v>695</v>
      </c>
      <c r="B30" s="632" t="s">
        <v>689</v>
      </c>
      <c r="C30" s="632" t="s">
        <v>689</v>
      </c>
      <c r="D30" s="630">
        <f aca="true" t="shared" si="3" ref="D30:H31">D31</f>
        <v>0</v>
      </c>
      <c r="E30" s="630">
        <f t="shared" si="3"/>
        <v>0</v>
      </c>
      <c r="F30" s="630">
        <f t="shared" si="3"/>
        <v>0</v>
      </c>
      <c r="G30" s="630">
        <f t="shared" si="3"/>
        <v>0</v>
      </c>
      <c r="H30" s="630">
        <f t="shared" si="3"/>
        <v>0</v>
      </c>
      <c r="I30" s="631">
        <f t="shared" si="0"/>
        <v>0</v>
      </c>
      <c r="J30" s="631">
        <f t="shared" si="1"/>
        <v>0</v>
      </c>
      <c r="K30" s="631">
        <f t="shared" si="2"/>
        <v>0</v>
      </c>
    </row>
    <row r="31" spans="1:11" ht="12.75" customHeight="1" hidden="1">
      <c r="A31" s="627" t="s">
        <v>695</v>
      </c>
      <c r="B31" s="627" t="s">
        <v>696</v>
      </c>
      <c r="C31" s="632" t="s">
        <v>689</v>
      </c>
      <c r="D31" s="630">
        <f t="shared" si="3"/>
        <v>0</v>
      </c>
      <c r="E31" s="630">
        <f t="shared" si="3"/>
        <v>0</v>
      </c>
      <c r="F31" s="630">
        <f t="shared" si="3"/>
        <v>0</v>
      </c>
      <c r="G31" s="630">
        <f t="shared" si="3"/>
        <v>0</v>
      </c>
      <c r="H31" s="630">
        <f t="shared" si="3"/>
        <v>0</v>
      </c>
      <c r="I31" s="631">
        <f t="shared" si="0"/>
        <v>0</v>
      </c>
      <c r="J31" s="631">
        <f t="shared" si="1"/>
        <v>0</v>
      </c>
      <c r="K31" s="631">
        <f t="shared" si="2"/>
        <v>0</v>
      </c>
    </row>
    <row r="32" spans="1:11" ht="12.75" customHeight="1" hidden="1">
      <c r="A32" s="627" t="s">
        <v>695</v>
      </c>
      <c r="B32" s="627" t="s">
        <v>696</v>
      </c>
      <c r="C32" s="627" t="s">
        <v>463</v>
      </c>
      <c r="D32" s="630">
        <f>БС!BV95</f>
        <v>0</v>
      </c>
      <c r="E32" s="634">
        <v>0</v>
      </c>
      <c r="F32" s="634">
        <v>0</v>
      </c>
      <c r="G32" s="634">
        <f>D32</f>
        <v>0</v>
      </c>
      <c r="H32" s="634">
        <f>D32-E32-F32-G32</f>
        <v>0</v>
      </c>
      <c r="I32" s="631">
        <f t="shared" si="0"/>
        <v>0</v>
      </c>
      <c r="J32" s="631">
        <f t="shared" si="1"/>
        <v>0</v>
      </c>
      <c r="K32" s="631">
        <f t="shared" si="2"/>
        <v>0</v>
      </c>
    </row>
    <row r="33" spans="1:11" ht="12.75" customHeight="1">
      <c r="A33" s="635" t="s">
        <v>697</v>
      </c>
      <c r="B33" s="636"/>
      <c r="C33" s="637"/>
      <c r="D33" s="630">
        <f>D34</f>
        <v>98184</v>
      </c>
      <c r="E33" s="630">
        <f>E34</f>
        <v>24546</v>
      </c>
      <c r="F33" s="630">
        <f>F34</f>
        <v>24546</v>
      </c>
      <c r="G33" s="630">
        <f>G34</f>
        <v>24546</v>
      </c>
      <c r="H33" s="630">
        <f>H34</f>
        <v>24546</v>
      </c>
      <c r="I33" s="631">
        <f t="shared" si="0"/>
        <v>98184</v>
      </c>
      <c r="J33" s="631">
        <f t="shared" si="1"/>
        <v>0</v>
      </c>
      <c r="K33" s="631">
        <f t="shared" si="2"/>
        <v>0</v>
      </c>
    </row>
    <row r="34" spans="1:11" ht="12.75" customHeight="1">
      <c r="A34" s="637" t="s">
        <v>697</v>
      </c>
      <c r="B34" s="636" t="s">
        <v>698</v>
      </c>
      <c r="C34" s="637" t="s">
        <v>397</v>
      </c>
      <c r="D34" s="630">
        <f>БС!BV105</f>
        <v>98184</v>
      </c>
      <c r="E34" s="634">
        <f>D34/I7</f>
        <v>24546</v>
      </c>
      <c r="F34" s="634">
        <f>D34/I7</f>
        <v>24546</v>
      </c>
      <c r="G34" s="634">
        <f>D34/I7</f>
        <v>24546</v>
      </c>
      <c r="H34" s="634">
        <f>D34-E34-F34-G34</f>
        <v>24546</v>
      </c>
      <c r="I34" s="631">
        <f t="shared" si="0"/>
        <v>98184</v>
      </c>
      <c r="J34" s="631">
        <f t="shared" si="1"/>
        <v>0</v>
      </c>
      <c r="K34" s="631">
        <f t="shared" si="2"/>
        <v>0</v>
      </c>
    </row>
    <row r="35" spans="1:11" ht="15" customHeight="1">
      <c r="A35" s="635" t="s">
        <v>699</v>
      </c>
      <c r="B35" s="637"/>
      <c r="C35" s="636"/>
      <c r="D35" s="630">
        <f>D36+D37+D38+D39</f>
        <v>491271</v>
      </c>
      <c r="E35" s="630">
        <f>E36+E37+E38+E39</f>
        <v>0</v>
      </c>
      <c r="F35" s="630">
        <f>F36+F37+F38+F39</f>
        <v>403885.5</v>
      </c>
      <c r="G35" s="630">
        <f>G36+G37+G38+G39</f>
        <v>87385.5</v>
      </c>
      <c r="H35" s="630">
        <f>H36+H37+H38+H39</f>
        <v>0</v>
      </c>
      <c r="I35" s="631">
        <f t="shared" si="0"/>
        <v>491271</v>
      </c>
      <c r="J35" s="631">
        <f t="shared" si="1"/>
        <v>0</v>
      </c>
      <c r="K35" s="631">
        <f t="shared" si="2"/>
        <v>0</v>
      </c>
    </row>
    <row r="36" spans="1:11" ht="17.25" customHeight="1">
      <c r="A36" s="637" t="s">
        <v>699</v>
      </c>
      <c r="B36" s="637" t="s">
        <v>946</v>
      </c>
      <c r="C36" s="636" t="s">
        <v>154</v>
      </c>
      <c r="D36" s="630">
        <f>БС!BV112</f>
        <v>318000</v>
      </c>
      <c r="E36" s="634">
        <f>E46</f>
        <v>0</v>
      </c>
      <c r="F36" s="634">
        <v>318000</v>
      </c>
      <c r="G36" s="634">
        <v>0</v>
      </c>
      <c r="H36" s="634">
        <f>H46</f>
        <v>0</v>
      </c>
      <c r="I36" s="631">
        <f>D36-E36-F36-G36-H36</f>
        <v>0</v>
      </c>
      <c r="K36" s="631">
        <f t="shared" si="2"/>
        <v>0</v>
      </c>
    </row>
    <row r="37" spans="1:11" ht="17.25" customHeight="1">
      <c r="A37" s="637" t="s">
        <v>699</v>
      </c>
      <c r="B37" s="637" t="s">
        <v>946</v>
      </c>
      <c r="C37" s="636" t="s">
        <v>750</v>
      </c>
      <c r="D37" s="630">
        <f>БС!BV114</f>
        <v>55000</v>
      </c>
      <c r="E37" s="634">
        <f>E47</f>
        <v>0</v>
      </c>
      <c r="F37" s="634">
        <f>D37/2</f>
        <v>27500</v>
      </c>
      <c r="G37" s="634">
        <f>D37-F37</f>
        <v>27500</v>
      </c>
      <c r="H37" s="634">
        <f>H47</f>
        <v>0</v>
      </c>
      <c r="I37" s="631">
        <f>D37-E37-F37-G37-H37</f>
        <v>0</v>
      </c>
      <c r="K37" s="631">
        <f t="shared" si="2"/>
        <v>0</v>
      </c>
    </row>
    <row r="38" spans="1:11" ht="17.25" customHeight="1">
      <c r="A38" s="637" t="s">
        <v>699</v>
      </c>
      <c r="B38" s="637" t="s">
        <v>700</v>
      </c>
      <c r="C38" s="636" t="s">
        <v>154</v>
      </c>
      <c r="D38" s="630">
        <f>БС!BV117</f>
        <v>116771</v>
      </c>
      <c r="E38" s="634">
        <f>E46</f>
        <v>0</v>
      </c>
      <c r="F38" s="634">
        <f>D38/2</f>
        <v>58385.5</v>
      </c>
      <c r="G38" s="634">
        <f>D38-F38</f>
        <v>58385.5</v>
      </c>
      <c r="H38" s="634">
        <f>H46</f>
        <v>0</v>
      </c>
      <c r="I38" s="631">
        <f t="shared" si="0"/>
        <v>116771</v>
      </c>
      <c r="J38" s="631">
        <f t="shared" si="1"/>
        <v>0</v>
      </c>
      <c r="K38" s="631">
        <f t="shared" si="2"/>
        <v>0</v>
      </c>
    </row>
    <row r="39" spans="1:11" ht="17.25" customHeight="1">
      <c r="A39" s="637" t="s">
        <v>699</v>
      </c>
      <c r="B39" s="637" t="s">
        <v>947</v>
      </c>
      <c r="C39" s="636" t="s">
        <v>154</v>
      </c>
      <c r="D39" s="630">
        <f>БС!BV122</f>
        <v>1500</v>
      </c>
      <c r="E39" s="634">
        <f>E47</f>
        <v>0</v>
      </c>
      <c r="F39" s="634">
        <v>0</v>
      </c>
      <c r="G39" s="634">
        <f>D39</f>
        <v>1500</v>
      </c>
      <c r="H39" s="634">
        <f>H47</f>
        <v>0</v>
      </c>
      <c r="I39" s="631">
        <f>E39+F39+G39+H39</f>
        <v>1500</v>
      </c>
      <c r="J39" s="631">
        <f>D39-I39</f>
        <v>0</v>
      </c>
      <c r="K39" s="631">
        <f t="shared" si="2"/>
        <v>0</v>
      </c>
    </row>
    <row r="40" spans="1:11" ht="12.75" customHeight="1">
      <c r="A40" s="635" t="s">
        <v>701</v>
      </c>
      <c r="B40" s="637"/>
      <c r="C40" s="636"/>
      <c r="D40" s="630">
        <f>D41+D43</f>
        <v>168021</v>
      </c>
      <c r="E40" s="630">
        <f>E41+E43</f>
        <v>0</v>
      </c>
      <c r="F40" s="630">
        <f>F41+F43</f>
        <v>82500</v>
      </c>
      <c r="G40" s="630">
        <f>G41+G43</f>
        <v>85521</v>
      </c>
      <c r="H40" s="630">
        <f>H41+H43</f>
        <v>0</v>
      </c>
      <c r="I40" s="631">
        <f t="shared" si="0"/>
        <v>168021</v>
      </c>
      <c r="J40" s="631">
        <f t="shared" si="1"/>
        <v>0</v>
      </c>
      <c r="K40" s="631">
        <f t="shared" si="2"/>
        <v>0</v>
      </c>
    </row>
    <row r="41" spans="1:11" ht="12.75" customHeight="1" hidden="1">
      <c r="A41" s="637" t="s">
        <v>702</v>
      </c>
      <c r="B41" s="637"/>
      <c r="C41" s="636"/>
      <c r="D41" s="630">
        <f>D42</f>
        <v>0</v>
      </c>
      <c r="E41" s="630">
        <f>E42</f>
        <v>0</v>
      </c>
      <c r="F41" s="630">
        <f>F42</f>
        <v>0</v>
      </c>
      <c r="G41" s="630">
        <f>G42</f>
        <v>0</v>
      </c>
      <c r="H41" s="630">
        <f>H42</f>
        <v>0</v>
      </c>
      <c r="I41" s="631">
        <f t="shared" si="0"/>
        <v>0</v>
      </c>
      <c r="J41" s="631">
        <f t="shared" si="1"/>
        <v>0</v>
      </c>
      <c r="K41" s="631">
        <f t="shared" si="2"/>
        <v>0</v>
      </c>
    </row>
    <row r="42" spans="1:11" ht="12.75" customHeight="1" hidden="1">
      <c r="A42" s="637" t="s">
        <v>702</v>
      </c>
      <c r="B42" s="637" t="s">
        <v>703</v>
      </c>
      <c r="C42" s="636" t="s">
        <v>154</v>
      </c>
      <c r="D42" s="630">
        <f>БС!BV131</f>
        <v>0</v>
      </c>
      <c r="E42" s="634">
        <v>0</v>
      </c>
      <c r="F42" s="634">
        <f>D42/2</f>
        <v>0</v>
      </c>
      <c r="G42" s="634">
        <f>D42-F42</f>
        <v>0</v>
      </c>
      <c r="H42" s="634">
        <v>0</v>
      </c>
      <c r="I42" s="631">
        <f t="shared" si="0"/>
        <v>0</v>
      </c>
      <c r="J42" s="631">
        <f t="shared" si="1"/>
        <v>0</v>
      </c>
      <c r="K42" s="631">
        <f t="shared" si="2"/>
        <v>0</v>
      </c>
    </row>
    <row r="43" spans="1:11" ht="12.75" customHeight="1">
      <c r="A43" s="637" t="s">
        <v>704</v>
      </c>
      <c r="B43" s="637"/>
      <c r="C43" s="636"/>
      <c r="D43" s="630">
        <f>D44+D45+D46+D47</f>
        <v>168021</v>
      </c>
      <c r="E43" s="630">
        <f>E44+E45+E46+E47</f>
        <v>0</v>
      </c>
      <c r="F43" s="630">
        <f>F44+F45+F46+F47</f>
        <v>82500</v>
      </c>
      <c r="G43" s="630">
        <f>G44+G45+G46+G47</f>
        <v>85521</v>
      </c>
      <c r="H43" s="630">
        <f>H44+H45+H46+H47</f>
        <v>0</v>
      </c>
      <c r="I43" s="631">
        <f t="shared" si="0"/>
        <v>168021</v>
      </c>
      <c r="J43" s="631">
        <f t="shared" si="1"/>
        <v>0</v>
      </c>
      <c r="K43" s="631">
        <f t="shared" si="2"/>
        <v>0</v>
      </c>
    </row>
    <row r="44" spans="1:11" ht="12.75" customHeight="1">
      <c r="A44" s="637" t="s">
        <v>702</v>
      </c>
      <c r="B44" s="637" t="s">
        <v>703</v>
      </c>
      <c r="C44" s="636" t="s">
        <v>154</v>
      </c>
      <c r="D44" s="630">
        <f>БС!BV140</f>
        <v>165000</v>
      </c>
      <c r="E44" s="634">
        <v>0</v>
      </c>
      <c r="F44" s="634">
        <f>D44/2</f>
        <v>82500</v>
      </c>
      <c r="G44" s="634">
        <f>D44-F44</f>
        <v>82500</v>
      </c>
      <c r="H44" s="634">
        <v>0</v>
      </c>
      <c r="I44" s="631">
        <f>E44+F44+G44+H44</f>
        <v>165000</v>
      </c>
      <c r="J44" s="631">
        <f>D44-I44</f>
        <v>0</v>
      </c>
      <c r="K44" s="631">
        <f t="shared" si="2"/>
        <v>0</v>
      </c>
    </row>
    <row r="45" spans="1:11" ht="12.75" customHeight="1" hidden="1">
      <c r="A45" s="637" t="s">
        <v>704</v>
      </c>
      <c r="B45" s="637" t="s">
        <v>705</v>
      </c>
      <c r="C45" s="636" t="s">
        <v>154</v>
      </c>
      <c r="D45" s="630">
        <f>БС!BV143</f>
        <v>0</v>
      </c>
      <c r="E45" s="634">
        <v>0</v>
      </c>
      <c r="F45" s="634">
        <v>0</v>
      </c>
      <c r="G45" s="634">
        <f>D45</f>
        <v>0</v>
      </c>
      <c r="H45" s="634">
        <v>0</v>
      </c>
      <c r="I45" s="631">
        <f t="shared" si="0"/>
        <v>0</v>
      </c>
      <c r="J45" s="631">
        <f t="shared" si="1"/>
        <v>0</v>
      </c>
      <c r="K45" s="631">
        <f t="shared" si="2"/>
        <v>0</v>
      </c>
    </row>
    <row r="46" spans="1:11" ht="12.75" customHeight="1">
      <c r="A46" s="637" t="s">
        <v>704</v>
      </c>
      <c r="B46" s="637" t="s">
        <v>706</v>
      </c>
      <c r="C46" s="636" t="s">
        <v>154</v>
      </c>
      <c r="D46" s="630">
        <f>БС!BV148</f>
        <v>3021</v>
      </c>
      <c r="E46" s="634">
        <v>0</v>
      </c>
      <c r="F46" s="634">
        <v>0</v>
      </c>
      <c r="G46" s="634">
        <f>D46</f>
        <v>3021</v>
      </c>
      <c r="H46" s="634">
        <v>0</v>
      </c>
      <c r="I46" s="631">
        <f t="shared" si="0"/>
        <v>3021</v>
      </c>
      <c r="J46" s="631">
        <f t="shared" si="1"/>
        <v>0</v>
      </c>
      <c r="K46" s="631">
        <f t="shared" si="2"/>
        <v>0</v>
      </c>
    </row>
    <row r="47" spans="1:11" ht="12.75" customHeight="1" hidden="1">
      <c r="A47" s="637" t="s">
        <v>704</v>
      </c>
      <c r="B47" s="637" t="s">
        <v>707</v>
      </c>
      <c r="C47" s="636" t="s">
        <v>154</v>
      </c>
      <c r="D47" s="630">
        <v>0</v>
      </c>
      <c r="E47" s="634">
        <v>0</v>
      </c>
      <c r="F47" s="634">
        <f>D47/2</f>
        <v>0</v>
      </c>
      <c r="G47" s="634">
        <f>D47-F47</f>
        <v>0</v>
      </c>
      <c r="H47" s="634">
        <v>0</v>
      </c>
      <c r="I47" s="631">
        <f t="shared" si="0"/>
        <v>0</v>
      </c>
      <c r="J47" s="631">
        <f t="shared" si="1"/>
        <v>0</v>
      </c>
      <c r="K47" s="631">
        <f t="shared" si="2"/>
        <v>0</v>
      </c>
    </row>
    <row r="48" spans="1:11" ht="12.75" customHeight="1">
      <c r="A48" s="635" t="s">
        <v>708</v>
      </c>
      <c r="B48" s="637"/>
      <c r="C48" s="637"/>
      <c r="D48" s="634">
        <f>D49+D53+D55</f>
        <v>275900</v>
      </c>
      <c r="E48" s="634">
        <f>E49+E53+E55</f>
        <v>48500</v>
      </c>
      <c r="F48" s="634">
        <f>F49+F53+F55</f>
        <v>89450</v>
      </c>
      <c r="G48" s="634">
        <f>G49+G53+G55</f>
        <v>89450</v>
      </c>
      <c r="H48" s="634">
        <f>H49+H53+H55</f>
        <v>48500</v>
      </c>
      <c r="I48" s="631">
        <f t="shared" si="0"/>
        <v>275900</v>
      </c>
      <c r="J48" s="631">
        <f t="shared" si="1"/>
        <v>0</v>
      </c>
      <c r="K48" s="631">
        <f t="shared" si="2"/>
        <v>0</v>
      </c>
    </row>
    <row r="49" spans="1:11" ht="12.75" customHeight="1" hidden="1">
      <c r="A49" s="638" t="s">
        <v>709</v>
      </c>
      <c r="B49" s="637"/>
      <c r="C49" s="637"/>
      <c r="D49" s="630">
        <f>D50+D51+D52</f>
        <v>0</v>
      </c>
      <c r="E49" s="630">
        <f>E50+E51+E52</f>
        <v>0</v>
      </c>
      <c r="F49" s="630">
        <f>F50+F51+F52</f>
        <v>0</v>
      </c>
      <c r="G49" s="630">
        <f>G50+G51+G52</f>
        <v>0</v>
      </c>
      <c r="H49" s="630">
        <f>H50+H51+H52</f>
        <v>0</v>
      </c>
      <c r="I49" s="631">
        <f>E49+F49+G49+H49</f>
        <v>0</v>
      </c>
      <c r="J49" s="631">
        <f>D49-I49</f>
        <v>0</v>
      </c>
      <c r="K49" s="631">
        <f t="shared" si="2"/>
        <v>0</v>
      </c>
    </row>
    <row r="50" spans="1:11" ht="12.75" customHeight="1" hidden="1">
      <c r="A50" s="627" t="s">
        <v>709</v>
      </c>
      <c r="B50" s="627" t="s">
        <v>710</v>
      </c>
      <c r="C50" s="636" t="s">
        <v>154</v>
      </c>
      <c r="D50" s="630">
        <f>БС!BV156</f>
        <v>0</v>
      </c>
      <c r="E50" s="634">
        <v>0</v>
      </c>
      <c r="F50" s="634">
        <f>D50/2</f>
        <v>0</v>
      </c>
      <c r="G50" s="634">
        <f>D50-F50</f>
        <v>0</v>
      </c>
      <c r="H50" s="634">
        <v>0</v>
      </c>
      <c r="I50" s="631">
        <f>E50+F50+G50+H50</f>
        <v>0</v>
      </c>
      <c r="J50" s="631">
        <f>D50-I50</f>
        <v>0</v>
      </c>
      <c r="K50" s="631">
        <f t="shared" si="2"/>
        <v>0</v>
      </c>
    </row>
    <row r="51" spans="1:11" ht="12.75" customHeight="1" hidden="1">
      <c r="A51" s="627" t="s">
        <v>709</v>
      </c>
      <c r="B51" s="627" t="s">
        <v>710</v>
      </c>
      <c r="C51" s="636" t="s">
        <v>454</v>
      </c>
      <c r="D51" s="630">
        <f>БС!BV157</f>
        <v>0</v>
      </c>
      <c r="E51" s="634">
        <v>0</v>
      </c>
      <c r="F51" s="634">
        <v>0</v>
      </c>
      <c r="G51" s="634">
        <v>0</v>
      </c>
      <c r="H51" s="634">
        <v>0</v>
      </c>
      <c r="I51" s="631">
        <f>E51+F51+G51+H51</f>
        <v>0</v>
      </c>
      <c r="J51" s="631">
        <f>D51-I51</f>
        <v>0</v>
      </c>
      <c r="K51" s="631">
        <f>D51-E51-F51-G51-H51</f>
        <v>0</v>
      </c>
    </row>
    <row r="52" spans="1:11" ht="12.75" customHeight="1" hidden="1">
      <c r="A52" s="627" t="s">
        <v>709</v>
      </c>
      <c r="B52" s="627" t="s">
        <v>710</v>
      </c>
      <c r="C52" s="636" t="s">
        <v>750</v>
      </c>
      <c r="D52" s="630">
        <f>БС!BV159</f>
        <v>0</v>
      </c>
      <c r="E52" s="634">
        <v>0</v>
      </c>
      <c r="F52" s="634">
        <f>D52/2</f>
        <v>0</v>
      </c>
      <c r="G52" s="634">
        <f>D52-F52</f>
        <v>0</v>
      </c>
      <c r="H52" s="634">
        <v>0</v>
      </c>
      <c r="I52" s="631">
        <f>E52+F52+G52+H52</f>
        <v>0</v>
      </c>
      <c r="J52" s="631">
        <f>D52-I52</f>
        <v>0</v>
      </c>
      <c r="K52" s="631">
        <f t="shared" si="2"/>
        <v>0</v>
      </c>
    </row>
    <row r="53" spans="1:11" ht="12.75" customHeight="1">
      <c r="A53" s="638" t="s">
        <v>711</v>
      </c>
      <c r="B53" s="637"/>
      <c r="C53" s="637"/>
      <c r="D53" s="630">
        <f>D54</f>
        <v>81900</v>
      </c>
      <c r="E53" s="630">
        <f>E54</f>
        <v>0</v>
      </c>
      <c r="F53" s="630">
        <f>F54</f>
        <v>40950</v>
      </c>
      <c r="G53" s="630">
        <f>G54</f>
        <v>40950</v>
      </c>
      <c r="H53" s="630">
        <f>H54</f>
        <v>0</v>
      </c>
      <c r="I53" s="631">
        <f t="shared" si="0"/>
        <v>81900</v>
      </c>
      <c r="J53" s="631">
        <f t="shared" si="1"/>
        <v>0</v>
      </c>
      <c r="K53" s="631">
        <f t="shared" si="2"/>
        <v>0</v>
      </c>
    </row>
    <row r="54" spans="1:11" ht="12.75" customHeight="1">
      <c r="A54" s="627" t="s">
        <v>711</v>
      </c>
      <c r="B54" s="627" t="s">
        <v>712</v>
      </c>
      <c r="C54" s="636" t="s">
        <v>154</v>
      </c>
      <c r="D54" s="630">
        <f>БС!BV163</f>
        <v>81900</v>
      </c>
      <c r="E54" s="634">
        <v>0</v>
      </c>
      <c r="F54" s="634">
        <f>D54/2</f>
        <v>40950</v>
      </c>
      <c r="G54" s="634">
        <f>D54-F54</f>
        <v>40950</v>
      </c>
      <c r="H54" s="634">
        <v>0</v>
      </c>
      <c r="I54" s="631">
        <f t="shared" si="0"/>
        <v>81900</v>
      </c>
      <c r="J54" s="631">
        <f t="shared" si="1"/>
        <v>0</v>
      </c>
      <c r="K54" s="631">
        <f t="shared" si="2"/>
        <v>0</v>
      </c>
    </row>
    <row r="55" spans="1:11" ht="12.75" customHeight="1">
      <c r="A55" s="637" t="s">
        <v>713</v>
      </c>
      <c r="B55" s="627"/>
      <c r="C55" s="636"/>
      <c r="D55" s="630">
        <f>D56</f>
        <v>194000</v>
      </c>
      <c r="E55" s="630">
        <f>E56</f>
        <v>48500</v>
      </c>
      <c r="F55" s="630">
        <f>F56</f>
        <v>48500</v>
      </c>
      <c r="G55" s="630">
        <f>G56</f>
        <v>48500</v>
      </c>
      <c r="H55" s="630">
        <f>H56</f>
        <v>48500</v>
      </c>
      <c r="I55" s="631">
        <f t="shared" si="0"/>
        <v>194000</v>
      </c>
      <c r="J55" s="631">
        <f t="shared" si="1"/>
        <v>0</v>
      </c>
      <c r="K55" s="631">
        <f t="shared" si="2"/>
        <v>0</v>
      </c>
    </row>
    <row r="56" spans="1:11" ht="12.75" customHeight="1">
      <c r="A56" s="638" t="s">
        <v>713</v>
      </c>
      <c r="B56" s="627" t="s">
        <v>714</v>
      </c>
      <c r="C56" s="636" t="s">
        <v>154</v>
      </c>
      <c r="D56" s="630">
        <f>БС!BV172</f>
        <v>194000</v>
      </c>
      <c r="E56" s="634">
        <f>D56/4</f>
        <v>48500</v>
      </c>
      <c r="F56" s="634">
        <f>D56/4</f>
        <v>48500</v>
      </c>
      <c r="G56" s="634">
        <f>D56/4</f>
        <v>48500</v>
      </c>
      <c r="H56" s="634">
        <f>D56-E56-F56-G56</f>
        <v>48500</v>
      </c>
      <c r="I56" s="631">
        <f t="shared" si="0"/>
        <v>194000</v>
      </c>
      <c r="J56" s="631">
        <f t="shared" si="1"/>
        <v>0</v>
      </c>
      <c r="K56" s="631">
        <f t="shared" si="2"/>
        <v>0</v>
      </c>
    </row>
    <row r="57" spans="1:11" ht="12.75" customHeight="1">
      <c r="A57" s="635" t="s">
        <v>715</v>
      </c>
      <c r="B57" s="627"/>
      <c r="C57" s="636"/>
      <c r="D57" s="630">
        <f>D58+D62+D64</f>
        <v>5636300.0032</v>
      </c>
      <c r="E57" s="630">
        <f>E58+E62+E64</f>
        <v>126025.0008</v>
      </c>
      <c r="F57" s="630">
        <f>F58+F62+F64</f>
        <v>5090225.0008</v>
      </c>
      <c r="G57" s="630">
        <f>G58+G62+G64</f>
        <v>294025.0008</v>
      </c>
      <c r="H57" s="630">
        <f>H58+H62+H64</f>
        <v>126025.00080000002</v>
      </c>
      <c r="I57" s="631">
        <f t="shared" si="0"/>
        <v>5636300.003199998</v>
      </c>
      <c r="J57" s="631">
        <f t="shared" si="1"/>
        <v>0</v>
      </c>
      <c r="K57" s="631">
        <f t="shared" si="2"/>
        <v>1.0040821507573128E-09</v>
      </c>
    </row>
    <row r="58" spans="1:11" ht="12.75" customHeight="1">
      <c r="A58" s="637" t="s">
        <v>716</v>
      </c>
      <c r="B58" s="627"/>
      <c r="C58" s="636"/>
      <c r="D58" s="630">
        <f>D59+D60+D61</f>
        <v>4964200</v>
      </c>
      <c r="E58" s="630">
        <f>E59+E60+E61</f>
        <v>0</v>
      </c>
      <c r="F58" s="630">
        <f>F59+F60+F61</f>
        <v>4964200</v>
      </c>
      <c r="G58" s="630">
        <f>G59+G60+G61</f>
        <v>0</v>
      </c>
      <c r="H58" s="630">
        <f>H59+H60+H61</f>
        <v>0</v>
      </c>
      <c r="I58" s="631">
        <f t="shared" si="0"/>
        <v>4964200</v>
      </c>
      <c r="J58" s="631">
        <f t="shared" si="1"/>
        <v>0</v>
      </c>
      <c r="K58" s="631">
        <f t="shared" si="2"/>
        <v>0</v>
      </c>
    </row>
    <row r="59" spans="1:11" ht="12.75" customHeight="1" hidden="1">
      <c r="A59" s="627" t="s">
        <v>716</v>
      </c>
      <c r="B59" s="627" t="s">
        <v>781</v>
      </c>
      <c r="C59" s="636" t="s">
        <v>170</v>
      </c>
      <c r="D59" s="630">
        <f>БС!BV182</f>
        <v>0</v>
      </c>
      <c r="E59" s="634">
        <v>0</v>
      </c>
      <c r="F59" s="634">
        <v>0</v>
      </c>
      <c r="G59" s="634">
        <f>D59</f>
        <v>0</v>
      </c>
      <c r="H59" s="634">
        <v>0</v>
      </c>
      <c r="I59" s="631">
        <f>E59+F59+G59+H59</f>
        <v>0</v>
      </c>
      <c r="J59" s="631">
        <f>D59-I59</f>
        <v>0</v>
      </c>
      <c r="K59" s="631">
        <f t="shared" si="2"/>
        <v>0</v>
      </c>
    </row>
    <row r="60" spans="1:11" ht="12.75" customHeight="1">
      <c r="A60" s="627" t="s">
        <v>716</v>
      </c>
      <c r="B60" s="627" t="s">
        <v>717</v>
      </c>
      <c r="C60" s="636" t="s">
        <v>151</v>
      </c>
      <c r="D60" s="630">
        <f>БС!BV187</f>
        <v>4964200</v>
      </c>
      <c r="E60" s="634">
        <v>0</v>
      </c>
      <c r="F60" s="634">
        <v>4964200</v>
      </c>
      <c r="G60" s="634">
        <v>0</v>
      </c>
      <c r="H60" s="634">
        <v>0</v>
      </c>
      <c r="I60" s="631">
        <f t="shared" si="0"/>
        <v>4964200</v>
      </c>
      <c r="J60" s="631">
        <f t="shared" si="1"/>
        <v>0</v>
      </c>
      <c r="K60" s="631">
        <f t="shared" si="2"/>
        <v>0</v>
      </c>
    </row>
    <row r="61" spans="1:11" ht="12.75" customHeight="1" hidden="1">
      <c r="A61" s="627" t="s">
        <v>716</v>
      </c>
      <c r="B61" s="627" t="s">
        <v>717</v>
      </c>
      <c r="C61" s="636" t="s">
        <v>170</v>
      </c>
      <c r="D61" s="630">
        <f>БС!BV196</f>
        <v>0</v>
      </c>
      <c r="E61" s="634">
        <v>0</v>
      </c>
      <c r="F61" s="634">
        <f>D61</f>
        <v>0</v>
      </c>
      <c r="G61" s="634">
        <v>0</v>
      </c>
      <c r="H61" s="634">
        <v>0</v>
      </c>
      <c r="I61" s="631">
        <f t="shared" si="0"/>
        <v>0</v>
      </c>
      <c r="J61" s="631">
        <f t="shared" si="1"/>
        <v>0</v>
      </c>
      <c r="K61" s="631">
        <f t="shared" si="2"/>
        <v>0</v>
      </c>
    </row>
    <row r="62" spans="1:11" ht="12.75" customHeight="1" hidden="1">
      <c r="A62" s="637" t="s">
        <v>718</v>
      </c>
      <c r="B62" s="627"/>
      <c r="C62" s="636"/>
      <c r="D62" s="630">
        <f>D63</f>
        <v>0</v>
      </c>
      <c r="E62" s="630">
        <f>E63</f>
        <v>0</v>
      </c>
      <c r="F62" s="630">
        <f>F63</f>
        <v>0</v>
      </c>
      <c r="G62" s="630">
        <f>G63</f>
        <v>0</v>
      </c>
      <c r="H62" s="630">
        <f>H63</f>
        <v>0</v>
      </c>
      <c r="I62" s="631">
        <f t="shared" si="0"/>
        <v>0</v>
      </c>
      <c r="J62" s="631">
        <f t="shared" si="1"/>
        <v>0</v>
      </c>
      <c r="K62" s="631">
        <f t="shared" si="2"/>
        <v>0</v>
      </c>
    </row>
    <row r="63" spans="1:11" ht="12.75" customHeight="1" hidden="1">
      <c r="A63" s="627" t="s">
        <v>718</v>
      </c>
      <c r="B63" s="627" t="s">
        <v>719</v>
      </c>
      <c r="C63" s="636" t="s">
        <v>154</v>
      </c>
      <c r="D63" s="630">
        <v>0</v>
      </c>
      <c r="E63" s="634">
        <v>0</v>
      </c>
      <c r="F63" s="634">
        <v>0</v>
      </c>
      <c r="G63" s="634">
        <v>0</v>
      </c>
      <c r="H63" s="634">
        <f>D63</f>
        <v>0</v>
      </c>
      <c r="I63" s="631">
        <f t="shared" si="0"/>
        <v>0</v>
      </c>
      <c r="J63" s="631">
        <f t="shared" si="1"/>
        <v>0</v>
      </c>
      <c r="K63" s="631">
        <f t="shared" si="2"/>
        <v>0</v>
      </c>
    </row>
    <row r="64" spans="1:11" ht="12.75" customHeight="1">
      <c r="A64" s="637" t="s">
        <v>720</v>
      </c>
      <c r="B64" s="627"/>
      <c r="C64" s="636"/>
      <c r="D64" s="634">
        <f>D65+D66+D67+D68+D69+D70</f>
        <v>672100.0031999999</v>
      </c>
      <c r="E64" s="634">
        <f>E65+E66+E67+E68+E69+E70</f>
        <v>126025.0008</v>
      </c>
      <c r="F64" s="634">
        <f>F65+F66+F67+F68+F69+F70</f>
        <v>126025.0008</v>
      </c>
      <c r="G64" s="634">
        <f>G65+G66+G67+G68+G69+G70</f>
        <v>294025.0008</v>
      </c>
      <c r="H64" s="634">
        <f>H65+H66+H67+H68+H69+H70</f>
        <v>126025.00080000002</v>
      </c>
      <c r="I64" s="631">
        <f t="shared" si="0"/>
        <v>672100.0032</v>
      </c>
      <c r="J64" s="631">
        <f t="shared" si="1"/>
        <v>0</v>
      </c>
      <c r="K64" s="631">
        <f t="shared" si="2"/>
        <v>0</v>
      </c>
    </row>
    <row r="65" spans="1:11" ht="12.75" customHeight="1" hidden="1">
      <c r="A65" s="627" t="s">
        <v>720</v>
      </c>
      <c r="B65" s="632" t="s">
        <v>721</v>
      </c>
      <c r="C65" s="636" t="s">
        <v>151</v>
      </c>
      <c r="D65" s="630">
        <v>0</v>
      </c>
      <c r="E65" s="634">
        <f>D65/4</f>
        <v>0</v>
      </c>
      <c r="F65" s="634">
        <f>D65/4</f>
        <v>0</v>
      </c>
      <c r="G65" s="634">
        <f>D65/4</f>
        <v>0</v>
      </c>
      <c r="H65" s="634">
        <f aca="true" t="shared" si="4" ref="H65:H70">D65-E65-F65-G65</f>
        <v>0</v>
      </c>
      <c r="I65" s="631">
        <f t="shared" si="0"/>
        <v>0</v>
      </c>
      <c r="J65" s="631">
        <f t="shared" si="1"/>
        <v>0</v>
      </c>
      <c r="K65" s="631">
        <f t="shared" si="2"/>
        <v>0</v>
      </c>
    </row>
    <row r="66" spans="1:11" ht="12.75" customHeight="1">
      <c r="A66" s="627" t="s">
        <v>720</v>
      </c>
      <c r="B66" s="632" t="s">
        <v>776</v>
      </c>
      <c r="C66" s="636" t="s">
        <v>154</v>
      </c>
      <c r="D66" s="630">
        <f>БС!BV202</f>
        <v>168000</v>
      </c>
      <c r="E66" s="634">
        <v>0</v>
      </c>
      <c r="F66" s="634">
        <v>0</v>
      </c>
      <c r="G66" s="634">
        <v>168000</v>
      </c>
      <c r="H66" s="634">
        <v>0</v>
      </c>
      <c r="I66" s="631">
        <f>E66+F66+G66+H66</f>
        <v>168000</v>
      </c>
      <c r="J66" s="631">
        <f>D66-I66</f>
        <v>0</v>
      </c>
      <c r="K66" s="631">
        <f t="shared" si="2"/>
        <v>0</v>
      </c>
    </row>
    <row r="67" spans="1:11" ht="12.75" customHeight="1">
      <c r="A67" s="627" t="s">
        <v>720</v>
      </c>
      <c r="B67" s="632" t="s">
        <v>722</v>
      </c>
      <c r="C67" s="636" t="s">
        <v>750</v>
      </c>
      <c r="D67" s="630">
        <f>БС!BV206</f>
        <v>276000.0032</v>
      </c>
      <c r="E67" s="634">
        <f>D67/4</f>
        <v>69000.0008</v>
      </c>
      <c r="F67" s="634">
        <f>D67/4</f>
        <v>69000.0008</v>
      </c>
      <c r="G67" s="634">
        <f>D67/4</f>
        <v>69000.0008</v>
      </c>
      <c r="H67" s="634">
        <f t="shared" si="4"/>
        <v>69000.00080000002</v>
      </c>
      <c r="I67" s="631">
        <f t="shared" si="0"/>
        <v>276000.00320000004</v>
      </c>
      <c r="J67" s="631">
        <f t="shared" si="1"/>
        <v>0</v>
      </c>
      <c r="K67" s="631">
        <f t="shared" si="2"/>
        <v>0</v>
      </c>
    </row>
    <row r="68" spans="1:11" ht="12.75" customHeight="1" hidden="1">
      <c r="A68" s="627" t="s">
        <v>720</v>
      </c>
      <c r="B68" s="632" t="s">
        <v>723</v>
      </c>
      <c r="C68" s="636" t="s">
        <v>154</v>
      </c>
      <c r="D68" s="630">
        <f>БС!BV207</f>
        <v>0</v>
      </c>
      <c r="E68" s="634">
        <v>0</v>
      </c>
      <c r="F68" s="634">
        <v>0</v>
      </c>
      <c r="G68" s="634">
        <v>0</v>
      </c>
      <c r="H68" s="634">
        <v>0</v>
      </c>
      <c r="I68" s="631">
        <f t="shared" si="0"/>
        <v>0</v>
      </c>
      <c r="J68" s="631">
        <f t="shared" si="1"/>
        <v>0</v>
      </c>
      <c r="K68" s="631">
        <f t="shared" si="2"/>
        <v>0</v>
      </c>
    </row>
    <row r="69" spans="1:11" ht="12.75" customHeight="1">
      <c r="A69" s="627" t="s">
        <v>720</v>
      </c>
      <c r="B69" s="627" t="s">
        <v>724</v>
      </c>
      <c r="C69" s="636" t="s">
        <v>154</v>
      </c>
      <c r="D69" s="630">
        <f>БС!BV215</f>
        <v>228100</v>
      </c>
      <c r="E69" s="634">
        <f>D69/4</f>
        <v>57025</v>
      </c>
      <c r="F69" s="634">
        <f>D69/4</f>
        <v>57025</v>
      </c>
      <c r="G69" s="634">
        <f>D69/4</f>
        <v>57025</v>
      </c>
      <c r="H69" s="634">
        <f t="shared" si="4"/>
        <v>57025</v>
      </c>
      <c r="I69" s="631">
        <f t="shared" si="0"/>
        <v>228100</v>
      </c>
      <c r="J69" s="631">
        <f t="shared" si="1"/>
        <v>0</v>
      </c>
      <c r="K69" s="631">
        <f t="shared" si="2"/>
        <v>0</v>
      </c>
    </row>
    <row r="70" spans="1:11" ht="12.75" customHeight="1" hidden="1">
      <c r="A70" s="627" t="s">
        <v>720</v>
      </c>
      <c r="B70" s="627" t="s">
        <v>724</v>
      </c>
      <c r="C70" s="636" t="s">
        <v>170</v>
      </c>
      <c r="D70" s="630">
        <f>БС!BV218</f>
        <v>0</v>
      </c>
      <c r="E70" s="634">
        <v>0</v>
      </c>
      <c r="F70" s="634">
        <v>0</v>
      </c>
      <c r="G70" s="634">
        <v>0</v>
      </c>
      <c r="H70" s="634">
        <f t="shared" si="4"/>
        <v>0</v>
      </c>
      <c r="I70" s="631">
        <f>E70+F70+G70+H70</f>
        <v>0</v>
      </c>
      <c r="J70" s="631">
        <f>D70-I70</f>
        <v>0</v>
      </c>
      <c r="K70" s="631">
        <f t="shared" si="2"/>
        <v>0</v>
      </c>
    </row>
    <row r="71" spans="1:11" ht="12.75" customHeight="1">
      <c r="A71" s="633" t="s">
        <v>725</v>
      </c>
      <c r="B71" s="627"/>
      <c r="C71" s="632"/>
      <c r="D71" s="630">
        <f>D72</f>
        <v>420600</v>
      </c>
      <c r="E71" s="630">
        <f>E72</f>
        <v>420600</v>
      </c>
      <c r="F71" s="630">
        <f>F72</f>
        <v>0</v>
      </c>
      <c r="G71" s="630">
        <f>G72</f>
        <v>0</v>
      </c>
      <c r="H71" s="630">
        <f>H72</f>
        <v>0</v>
      </c>
      <c r="I71" s="631">
        <f t="shared" si="0"/>
        <v>420600</v>
      </c>
      <c r="J71" s="631">
        <f t="shared" si="1"/>
        <v>0</v>
      </c>
      <c r="K71" s="631">
        <f t="shared" si="2"/>
        <v>0</v>
      </c>
    </row>
    <row r="72" spans="1:11" ht="12.75" customHeight="1">
      <c r="A72" s="627" t="s">
        <v>725</v>
      </c>
      <c r="B72" s="627" t="s">
        <v>726</v>
      </c>
      <c r="C72" s="632" t="s">
        <v>437</v>
      </c>
      <c r="D72" s="630">
        <f>БС!BV231</f>
        <v>420600</v>
      </c>
      <c r="E72" s="634">
        <f>D72</f>
        <v>420600</v>
      </c>
      <c r="F72" s="634">
        <v>0</v>
      </c>
      <c r="G72" s="634">
        <v>0</v>
      </c>
      <c r="H72" s="634">
        <v>0</v>
      </c>
      <c r="I72" s="631">
        <f t="shared" si="0"/>
        <v>420600</v>
      </c>
      <c r="J72" s="631">
        <f t="shared" si="1"/>
        <v>0</v>
      </c>
      <c r="K72" s="631">
        <f t="shared" si="2"/>
        <v>0</v>
      </c>
    </row>
    <row r="73" spans="4:8" ht="12.75">
      <c r="D73" s="639"/>
      <c r="E73" s="639"/>
      <c r="F73" s="639"/>
      <c r="G73" s="639"/>
      <c r="H73" s="639"/>
    </row>
    <row r="74" spans="1:3" ht="12.75">
      <c r="A74" s="640"/>
      <c r="B74" s="640"/>
      <c r="C74" s="640"/>
    </row>
    <row r="75" spans="1:2" ht="15.75">
      <c r="A75" s="920" t="s">
        <v>14</v>
      </c>
      <c r="B75" s="920"/>
    </row>
    <row r="76" spans="1:5" ht="15.75">
      <c r="A76" s="641" t="s">
        <v>727</v>
      </c>
      <c r="C76" s="624" t="s">
        <v>728</v>
      </c>
      <c r="D76" s="642"/>
      <c r="E76" s="625" t="s">
        <v>730</v>
      </c>
    </row>
    <row r="77" ht="12.75">
      <c r="A77" s="643"/>
    </row>
    <row r="79" spans="1:8" ht="15.75">
      <c r="A79" s="641" t="s">
        <v>729</v>
      </c>
      <c r="B79" s="641"/>
      <c r="C79" s="641"/>
      <c r="D79" s="644"/>
      <c r="E79" s="641"/>
      <c r="F79" s="641"/>
      <c r="G79" s="641"/>
      <c r="H79" s="641"/>
    </row>
    <row r="80" ht="12.75">
      <c r="A80" s="643"/>
    </row>
  </sheetData>
  <sheetProtection/>
  <mergeCells count="10">
    <mergeCell ref="A75:B75"/>
    <mergeCell ref="A2:H2"/>
    <mergeCell ref="A3:H3"/>
    <mergeCell ref="A5:C5"/>
    <mergeCell ref="A6:C6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1">
      <selection activeCell="N127" sqref="N127"/>
    </sheetView>
  </sheetViews>
  <sheetFormatPr defaultColWidth="9.140625" defaultRowHeight="12.75"/>
  <cols>
    <col min="1" max="1" width="5.57421875" style="0" customWidth="1"/>
    <col min="2" max="2" width="31.8515625" style="0" customWidth="1"/>
    <col min="3" max="3" width="16.28125" style="0" customWidth="1"/>
    <col min="4" max="4" width="6.57421875" style="0" customWidth="1"/>
    <col min="5" max="5" width="12.57421875" style="0" customWidth="1"/>
    <col min="6" max="6" width="14.57421875" style="0" customWidth="1"/>
    <col min="7" max="7" width="18.57421875" style="0" customWidth="1"/>
  </cols>
  <sheetData>
    <row r="1" spans="1:7" ht="15.75">
      <c r="A1" s="1213" t="s">
        <v>622</v>
      </c>
      <c r="B1" s="1213"/>
      <c r="C1" s="1213"/>
      <c r="D1" s="1213"/>
      <c r="E1" s="1213"/>
      <c r="F1" s="1213"/>
      <c r="G1" s="1213"/>
    </row>
    <row r="2" spans="1:7" ht="15.75">
      <c r="A2" s="272"/>
      <c r="B2" s="272"/>
      <c r="C2" s="272"/>
      <c r="D2" s="272"/>
      <c r="E2" s="272"/>
      <c r="F2" s="272"/>
      <c r="G2" s="272"/>
    </row>
    <row r="3" spans="1:7" ht="45" customHeight="1">
      <c r="A3" s="1239" t="s">
        <v>623</v>
      </c>
      <c r="B3" s="1239"/>
      <c r="C3" s="1239"/>
      <c r="D3" s="1239"/>
      <c r="E3" s="1239"/>
      <c r="F3" s="1239"/>
      <c r="G3" s="1239"/>
    </row>
    <row r="4" spans="1:7" ht="15.75" customHeight="1">
      <c r="A4" s="301"/>
      <c r="B4" s="301"/>
      <c r="C4" s="301"/>
      <c r="D4" s="301"/>
      <c r="E4" s="301"/>
      <c r="F4" s="301"/>
      <c r="G4" s="301"/>
    </row>
    <row r="5" spans="1:7" ht="18.75">
      <c r="A5" s="1217" t="s">
        <v>96</v>
      </c>
      <c r="B5" s="1240"/>
      <c r="C5" s="1240"/>
      <c r="D5" s="1240"/>
      <c r="E5" s="1240"/>
      <c r="F5" s="1240"/>
      <c r="G5" s="1240"/>
    </row>
    <row r="6" ht="13.5" thickBot="1"/>
    <row r="7" spans="1:7" ht="37.5" customHeight="1" hidden="1">
      <c r="A7" s="1061" t="s">
        <v>187</v>
      </c>
      <c r="B7" s="1062"/>
      <c r="C7" s="1062"/>
      <c r="D7" s="1062"/>
      <c r="E7" s="1062"/>
      <c r="F7" s="1063"/>
      <c r="G7" s="163"/>
    </row>
    <row r="8" spans="1:7" ht="16.5" hidden="1" thickBot="1">
      <c r="A8" s="1055" t="s">
        <v>100</v>
      </c>
      <c r="B8" s="1056"/>
      <c r="C8" s="1056"/>
      <c r="D8" s="1056"/>
      <c r="E8" s="1056"/>
      <c r="F8" s="1056"/>
      <c r="G8" s="1057"/>
    </row>
    <row r="9" spans="1:7" ht="31.5" customHeight="1" hidden="1">
      <c r="A9" s="124" t="s">
        <v>0</v>
      </c>
      <c r="B9" s="1065" t="s">
        <v>57</v>
      </c>
      <c r="C9" s="1065"/>
      <c r="D9" s="4" t="s">
        <v>5</v>
      </c>
      <c r="E9" s="4" t="s">
        <v>53</v>
      </c>
      <c r="F9" s="4" t="s">
        <v>54</v>
      </c>
      <c r="G9" s="125" t="s">
        <v>51</v>
      </c>
    </row>
    <row r="10" spans="1:7" ht="16.5" hidden="1" thickBot="1">
      <c r="A10" s="116">
        <v>1</v>
      </c>
      <c r="B10" s="1066"/>
      <c r="C10" s="1067"/>
      <c r="D10" s="136"/>
      <c r="E10" s="136"/>
      <c r="F10" s="136"/>
      <c r="G10" s="144">
        <f>E10*F10*12</f>
        <v>0</v>
      </c>
    </row>
    <row r="11" spans="1:7" ht="16.5" hidden="1" thickBot="1">
      <c r="A11" s="116">
        <v>2</v>
      </c>
      <c r="B11" s="1066"/>
      <c r="C11" s="1067"/>
      <c r="D11" s="136"/>
      <c r="E11" s="136"/>
      <c r="F11" s="263"/>
      <c r="G11" s="262">
        <f>E11*F11*12</f>
        <v>0</v>
      </c>
    </row>
    <row r="12" spans="1:7" ht="16.5" hidden="1" thickBot="1">
      <c r="A12" s="116">
        <v>3</v>
      </c>
      <c r="B12" s="1066"/>
      <c r="C12" s="1067"/>
      <c r="D12" s="136"/>
      <c r="E12" s="136"/>
      <c r="F12" s="136"/>
      <c r="G12" s="262">
        <f>E12*F12*12</f>
        <v>0</v>
      </c>
    </row>
    <row r="13" spans="1:7" ht="16.5" hidden="1" thickBot="1">
      <c r="A13" s="145" t="s">
        <v>35</v>
      </c>
      <c r="B13" s="1066"/>
      <c r="C13" s="1067"/>
      <c r="D13" s="79"/>
      <c r="E13" s="80"/>
      <c r="F13" s="81"/>
      <c r="G13" s="144">
        <f>E13*F13*12</f>
        <v>0</v>
      </c>
    </row>
    <row r="14" spans="1:7" ht="16.5" hidden="1" thickBot="1">
      <c r="A14" s="1109" t="s">
        <v>1</v>
      </c>
      <c r="B14" s="1110"/>
      <c r="C14" s="1110"/>
      <c r="D14" s="1110"/>
      <c r="E14" s="1110"/>
      <c r="F14" s="1218"/>
      <c r="G14" s="289">
        <f>SUM(G10:G13)</f>
        <v>0</v>
      </c>
    </row>
    <row r="15" spans="1:7" ht="31.5" customHeight="1" hidden="1">
      <c r="A15" s="182"/>
      <c r="B15" s="178"/>
      <c r="C15" s="178"/>
      <c r="D15" s="178"/>
      <c r="E15" s="178"/>
      <c r="F15" s="178"/>
      <c r="G15" s="183"/>
    </row>
    <row r="16" spans="1:7" ht="16.5" hidden="1" thickBot="1">
      <c r="A16" s="1055" t="s">
        <v>111</v>
      </c>
      <c r="B16" s="1056"/>
      <c r="C16" s="1056"/>
      <c r="D16" s="1056"/>
      <c r="E16" s="1056"/>
      <c r="F16" s="1056"/>
      <c r="G16" s="1057"/>
    </row>
    <row r="17" spans="1:7" ht="32.25" hidden="1" thickBot="1">
      <c r="A17" s="124" t="s">
        <v>0</v>
      </c>
      <c r="B17" s="7" t="s">
        <v>57</v>
      </c>
      <c r="C17" s="998" t="s">
        <v>7</v>
      </c>
      <c r="D17" s="1076"/>
      <c r="E17" s="4" t="s">
        <v>73</v>
      </c>
      <c r="F17" s="4" t="s">
        <v>68</v>
      </c>
      <c r="G17" s="125" t="s">
        <v>51</v>
      </c>
    </row>
    <row r="18" spans="1:7" ht="16.5" hidden="1" thickBot="1">
      <c r="A18" s="150">
        <v>1</v>
      </c>
      <c r="B18" s="82"/>
      <c r="C18" s="1080"/>
      <c r="D18" s="1081"/>
      <c r="E18" s="89"/>
      <c r="F18" s="84"/>
      <c r="G18" s="152">
        <f>C18*E18*F18</f>
        <v>0</v>
      </c>
    </row>
    <row r="19" spans="1:7" ht="16.5" hidden="1" thickBot="1">
      <c r="A19" s="153" t="s">
        <v>35</v>
      </c>
      <c r="B19" s="82"/>
      <c r="C19" s="1073"/>
      <c r="D19" s="1074"/>
      <c r="E19" s="90"/>
      <c r="F19" s="71"/>
      <c r="G19" s="154">
        <f>F19*2</f>
        <v>0</v>
      </c>
    </row>
    <row r="20" spans="1:7" ht="16.5" hidden="1" thickBot="1">
      <c r="A20" s="989" t="s">
        <v>1</v>
      </c>
      <c r="B20" s="990"/>
      <c r="C20" s="990"/>
      <c r="D20" s="990"/>
      <c r="E20" s="990"/>
      <c r="F20" s="991"/>
      <c r="G20" s="155">
        <f>SUM(G18:G19)</f>
        <v>0</v>
      </c>
    </row>
    <row r="21" spans="1:7" ht="31.5" customHeight="1" hidden="1">
      <c r="A21" s="182"/>
      <c r="B21" s="178"/>
      <c r="C21" s="178"/>
      <c r="D21" s="178"/>
      <c r="E21" s="178"/>
      <c r="F21" s="178"/>
      <c r="G21" s="183"/>
    </row>
    <row r="22" spans="1:7" ht="16.5" hidden="1" thickBot="1">
      <c r="A22" s="1000" t="s">
        <v>99</v>
      </c>
      <c r="B22" s="1001"/>
      <c r="C22" s="1001"/>
      <c r="D22" s="1001"/>
      <c r="E22" s="1001"/>
      <c r="F22" s="1001"/>
      <c r="G22" s="1002"/>
    </row>
    <row r="23" spans="1:7" ht="32.25" hidden="1" thickBot="1">
      <c r="A23" s="124" t="s">
        <v>0</v>
      </c>
      <c r="B23" s="48" t="s">
        <v>76</v>
      </c>
      <c r="C23" s="963" t="s">
        <v>2</v>
      </c>
      <c r="D23" s="963"/>
      <c r="E23" s="48" t="s">
        <v>7</v>
      </c>
      <c r="F23" s="48" t="s">
        <v>54</v>
      </c>
      <c r="G23" s="125" t="s">
        <v>51</v>
      </c>
    </row>
    <row r="24" spans="1:7" ht="16.5" hidden="1" thickBot="1">
      <c r="A24" s="124">
        <v>1</v>
      </c>
      <c r="B24" s="92" t="s">
        <v>190</v>
      </c>
      <c r="C24" s="1025"/>
      <c r="D24" s="1026"/>
      <c r="E24" s="93"/>
      <c r="F24" s="94"/>
      <c r="G24" s="126">
        <f>E24*F24</f>
        <v>0</v>
      </c>
    </row>
    <row r="25" spans="1:7" ht="16.5" hidden="1" thickBot="1">
      <c r="A25" s="135" t="s">
        <v>35</v>
      </c>
      <c r="B25" s="92"/>
      <c r="C25" s="1025"/>
      <c r="D25" s="1026"/>
      <c r="E25" s="92"/>
      <c r="F25" s="94"/>
      <c r="G25" s="128">
        <f>E25*F25</f>
        <v>0</v>
      </c>
    </row>
    <row r="26" spans="1:7" ht="16.5" hidden="1" thickBot="1">
      <c r="A26" s="973" t="s">
        <v>1</v>
      </c>
      <c r="B26" s="974"/>
      <c r="C26" s="974"/>
      <c r="D26" s="974"/>
      <c r="E26" s="974"/>
      <c r="F26" s="975"/>
      <c r="G26" s="129">
        <f>SUM(G24:G25)</f>
        <v>0</v>
      </c>
    </row>
    <row r="27" spans="1:7" ht="18.75" customHeight="1" hidden="1">
      <c r="A27" s="182"/>
      <c r="B27" s="178"/>
      <c r="C27" s="178"/>
      <c r="D27" s="178"/>
      <c r="E27" s="178"/>
      <c r="F27" s="178"/>
      <c r="G27" s="183"/>
    </row>
    <row r="28" spans="1:7" ht="16.5" hidden="1" thickBot="1">
      <c r="A28" s="1000" t="s">
        <v>94</v>
      </c>
      <c r="B28" s="1001"/>
      <c r="C28" s="1001"/>
      <c r="D28" s="1001"/>
      <c r="E28" s="1001"/>
      <c r="F28" s="1001"/>
      <c r="G28" s="1002"/>
    </row>
    <row r="29" spans="1:7" ht="48" hidden="1" thickBot="1">
      <c r="A29" s="124" t="s">
        <v>0</v>
      </c>
      <c r="B29" s="1027" t="s">
        <v>57</v>
      </c>
      <c r="C29" s="1028"/>
      <c r="D29" s="4" t="s">
        <v>5</v>
      </c>
      <c r="E29" s="5" t="s">
        <v>53</v>
      </c>
      <c r="F29" s="4" t="s">
        <v>54</v>
      </c>
      <c r="G29" s="125" t="s">
        <v>51</v>
      </c>
    </row>
    <row r="30" spans="1:7" ht="31.5" customHeight="1" hidden="1">
      <c r="A30" s="116" t="s">
        <v>37</v>
      </c>
      <c r="B30" s="1053"/>
      <c r="C30" s="1054"/>
      <c r="D30" s="36"/>
      <c r="E30" s="136"/>
      <c r="F30" s="136"/>
      <c r="G30" s="146">
        <f>E30*F30</f>
        <v>0</v>
      </c>
    </row>
    <row r="31" spans="1:7" ht="32.25" customHeight="1" hidden="1">
      <c r="A31" s="116">
        <v>2</v>
      </c>
      <c r="B31" s="1053"/>
      <c r="C31" s="1054"/>
      <c r="D31" s="36"/>
      <c r="E31" s="136"/>
      <c r="F31" s="136"/>
      <c r="G31" s="146">
        <f>E31*F31</f>
        <v>0</v>
      </c>
    </row>
    <row r="32" spans="1:7" ht="17.25" customHeight="1" hidden="1">
      <c r="A32" s="116">
        <v>3</v>
      </c>
      <c r="B32" s="1053"/>
      <c r="C32" s="1054"/>
      <c r="D32" s="36"/>
      <c r="E32" s="136"/>
      <c r="F32" s="136"/>
      <c r="G32" s="146">
        <f>E32*F32</f>
        <v>0</v>
      </c>
    </row>
    <row r="33" spans="1:7" ht="16.5" hidden="1" thickBot="1">
      <c r="A33" s="145" t="s">
        <v>35</v>
      </c>
      <c r="B33" s="1066"/>
      <c r="C33" s="1075"/>
      <c r="D33" s="79"/>
      <c r="E33" s="97"/>
      <c r="F33" s="81"/>
      <c r="G33" s="146">
        <f>E33*F33</f>
        <v>0</v>
      </c>
    </row>
    <row r="34" spans="1:7" ht="16.5" hidden="1" thickBot="1">
      <c r="A34" s="977" t="s">
        <v>1</v>
      </c>
      <c r="B34" s="977"/>
      <c r="C34" s="977"/>
      <c r="D34" s="136"/>
      <c r="E34" s="136"/>
      <c r="F34" s="139"/>
      <c r="G34" s="142">
        <f>SUM(G30:G33)</f>
        <v>0</v>
      </c>
    </row>
    <row r="35" spans="1:8" ht="16.5" hidden="1" thickBot="1">
      <c r="A35" s="179"/>
      <c r="B35" s="179"/>
      <c r="C35" s="179"/>
      <c r="D35" s="180"/>
      <c r="E35" s="180"/>
      <c r="F35" s="283"/>
      <c r="G35" s="290"/>
      <c r="H35" s="112"/>
    </row>
    <row r="36" spans="1:8" ht="15.75" customHeight="1" hidden="1">
      <c r="A36" s="178"/>
      <c r="B36" s="1222"/>
      <c r="C36" s="1222"/>
      <c r="D36" s="1222"/>
      <c r="E36" s="1222"/>
      <c r="F36" s="178"/>
      <c r="G36" s="49"/>
      <c r="H36" s="112"/>
    </row>
    <row r="37" spans="1:7" ht="16.5" hidden="1" thickBot="1">
      <c r="A37" s="1058" t="s">
        <v>116</v>
      </c>
      <c r="B37" s="1001"/>
      <c r="C37" s="1001"/>
      <c r="D37" s="1001"/>
      <c r="E37" s="1001"/>
      <c r="F37" s="1001"/>
      <c r="G37" s="1002"/>
    </row>
    <row r="38" spans="1:7" ht="48" hidden="1" thickBot="1">
      <c r="A38" s="124" t="s">
        <v>0</v>
      </c>
      <c r="B38" s="1027" t="s">
        <v>57</v>
      </c>
      <c r="C38" s="1028"/>
      <c r="D38" s="4" t="s">
        <v>5</v>
      </c>
      <c r="E38" s="5" t="s">
        <v>53</v>
      </c>
      <c r="F38" s="4" t="s">
        <v>54</v>
      </c>
      <c r="G38" s="125" t="s">
        <v>51</v>
      </c>
    </row>
    <row r="39" spans="1:7" ht="32.25" customHeight="1" hidden="1">
      <c r="A39" s="116" t="s">
        <v>37</v>
      </c>
      <c r="B39" s="1053" t="s">
        <v>191</v>
      </c>
      <c r="C39" s="1054"/>
      <c r="D39" s="136"/>
      <c r="E39" s="136"/>
      <c r="F39" s="136"/>
      <c r="G39" s="146">
        <f>E39*F39*12</f>
        <v>0</v>
      </c>
    </row>
    <row r="40" spans="1:7" ht="16.5" hidden="1" thickBot="1">
      <c r="A40" s="145" t="s">
        <v>35</v>
      </c>
      <c r="B40" s="1066"/>
      <c r="C40" s="1075"/>
      <c r="D40" s="79"/>
      <c r="E40" s="97"/>
      <c r="F40" s="81"/>
      <c r="G40" s="146">
        <f>E40*F40*12</f>
        <v>0</v>
      </c>
    </row>
    <row r="41" spans="1:7" ht="16.5" hidden="1" thickBot="1">
      <c r="A41" s="1000" t="s">
        <v>1</v>
      </c>
      <c r="B41" s="1001"/>
      <c r="C41" s="1001"/>
      <c r="D41" s="136"/>
      <c r="E41" s="136"/>
      <c r="F41" s="139"/>
      <c r="G41" s="142">
        <f>SUM(G39:G40)</f>
        <v>0</v>
      </c>
    </row>
    <row r="42" spans="1:7" ht="31.5" customHeight="1" hidden="1">
      <c r="A42" s="182"/>
      <c r="B42" s="178"/>
      <c r="C42" s="178"/>
      <c r="D42" s="178"/>
      <c r="E42" s="178"/>
      <c r="F42" s="178"/>
      <c r="G42" s="183"/>
    </row>
    <row r="43" spans="1:7" ht="16.5" hidden="1" thickBot="1">
      <c r="A43" s="1077" t="s">
        <v>269</v>
      </c>
      <c r="B43" s="1078"/>
      <c r="C43" s="1078"/>
      <c r="D43" s="1078"/>
      <c r="E43" s="1078"/>
      <c r="F43" s="1078"/>
      <c r="G43" s="1079"/>
    </row>
    <row r="44" spans="1:7" ht="32.25" hidden="1" thickBot="1">
      <c r="A44" s="124" t="s">
        <v>0</v>
      </c>
      <c r="B44" s="1031" t="s">
        <v>80</v>
      </c>
      <c r="C44" s="1032"/>
      <c r="D44" s="1033"/>
      <c r="E44" s="48" t="s">
        <v>7</v>
      </c>
      <c r="F44" s="48" t="s">
        <v>54</v>
      </c>
      <c r="G44" s="125" t="s">
        <v>51</v>
      </c>
    </row>
    <row r="45" spans="1:7" ht="16.5" hidden="1" thickBot="1">
      <c r="A45" s="124">
        <v>1</v>
      </c>
      <c r="B45" s="1044"/>
      <c r="C45" s="1045"/>
      <c r="D45" s="1046"/>
      <c r="E45" s="98"/>
      <c r="F45" s="94"/>
      <c r="G45" s="126">
        <f>E45*F45</f>
        <v>0</v>
      </c>
    </row>
    <row r="46" spans="1:7" ht="16.5" hidden="1" thickBot="1">
      <c r="A46" s="135" t="s">
        <v>35</v>
      </c>
      <c r="B46" s="1044"/>
      <c r="C46" s="1045"/>
      <c r="D46" s="1046"/>
      <c r="E46" s="98"/>
      <c r="F46" s="94"/>
      <c r="G46" s="128">
        <f>E46*F46</f>
        <v>0</v>
      </c>
    </row>
    <row r="47" spans="1:7" ht="16.5" hidden="1" thickBot="1">
      <c r="A47" s="973" t="s">
        <v>1</v>
      </c>
      <c r="B47" s="974"/>
      <c r="C47" s="974"/>
      <c r="D47" s="975"/>
      <c r="E47" s="140"/>
      <c r="F47" s="140"/>
      <c r="G47" s="129">
        <f>SUM(G45:G46)</f>
        <v>0</v>
      </c>
    </row>
    <row r="48" spans="1:7" ht="31.5" customHeight="1" hidden="1">
      <c r="A48" s="182"/>
      <c r="B48" s="178"/>
      <c r="C48" s="178"/>
      <c r="D48" s="178"/>
      <c r="E48" s="178"/>
      <c r="F48" s="178"/>
      <c r="G48" s="183"/>
    </row>
    <row r="49" spans="1:7" ht="16.5" hidden="1" thickBot="1">
      <c r="A49" s="1077" t="s">
        <v>108</v>
      </c>
      <c r="B49" s="1078"/>
      <c r="C49" s="1078"/>
      <c r="D49" s="1078"/>
      <c r="E49" s="1078"/>
      <c r="F49" s="1078"/>
      <c r="G49" s="1079"/>
    </row>
    <row r="50" spans="1:7" ht="32.25" hidden="1" thickBot="1">
      <c r="A50" s="124" t="s">
        <v>0</v>
      </c>
      <c r="B50" s="1031" t="s">
        <v>2</v>
      </c>
      <c r="C50" s="1032"/>
      <c r="D50" s="1033"/>
      <c r="E50" s="48" t="s">
        <v>7</v>
      </c>
      <c r="F50" s="48" t="s">
        <v>54</v>
      </c>
      <c r="G50" s="125" t="s">
        <v>51</v>
      </c>
    </row>
    <row r="51" spans="1:7" ht="16.5" hidden="1" thickBot="1">
      <c r="A51" s="124">
        <v>1</v>
      </c>
      <c r="B51" s="1044"/>
      <c r="C51" s="1045"/>
      <c r="D51" s="1046"/>
      <c r="E51" s="98"/>
      <c r="F51" s="86"/>
      <c r="G51" s="126">
        <f>E51*F51</f>
        <v>0</v>
      </c>
    </row>
    <row r="52" spans="1:7" ht="16.5" hidden="1" thickBot="1">
      <c r="A52" s="135" t="s">
        <v>35</v>
      </c>
      <c r="B52" s="1044"/>
      <c r="C52" s="1045"/>
      <c r="D52" s="1046"/>
      <c r="E52" s="98"/>
      <c r="F52" s="86"/>
      <c r="G52" s="128">
        <f>E52*F52</f>
        <v>0</v>
      </c>
    </row>
    <row r="53" spans="1:7" ht="16.5" hidden="1" thickBot="1">
      <c r="A53" s="973" t="s">
        <v>1</v>
      </c>
      <c r="B53" s="974"/>
      <c r="C53" s="974"/>
      <c r="D53" s="975"/>
      <c r="E53" s="141"/>
      <c r="F53" s="141"/>
      <c r="G53" s="129">
        <f>SUM(G51:G52)</f>
        <v>0</v>
      </c>
    </row>
    <row r="54" spans="1:7" ht="31.5" customHeight="1" hidden="1">
      <c r="A54" s="182"/>
      <c r="B54" s="178"/>
      <c r="C54" s="178"/>
      <c r="D54" s="178"/>
      <c r="E54" s="178"/>
      <c r="F54" s="178"/>
      <c r="G54" s="183"/>
    </row>
    <row r="55" spans="1:7" ht="16.5" hidden="1" thickBot="1">
      <c r="A55" s="973" t="s">
        <v>277</v>
      </c>
      <c r="B55" s="974"/>
      <c r="C55" s="974"/>
      <c r="D55" s="974"/>
      <c r="E55" s="974"/>
      <c r="F55" s="974"/>
      <c r="G55" s="1091"/>
    </row>
    <row r="56" spans="1:7" ht="48" hidden="1" thickBot="1">
      <c r="A56" s="124" t="s">
        <v>0</v>
      </c>
      <c r="B56" s="1027" t="s">
        <v>2</v>
      </c>
      <c r="C56" s="1028"/>
      <c r="D56" s="4" t="s">
        <v>5</v>
      </c>
      <c r="E56" s="4" t="s">
        <v>53</v>
      </c>
      <c r="F56" s="4" t="s">
        <v>54</v>
      </c>
      <c r="G56" s="125" t="s">
        <v>51</v>
      </c>
    </row>
    <row r="57" spans="1:7" ht="16.5" hidden="1" thickBot="1">
      <c r="A57" s="124">
        <v>1</v>
      </c>
      <c r="B57" s="1094"/>
      <c r="C57" s="1095"/>
      <c r="D57" s="99"/>
      <c r="E57" s="100"/>
      <c r="F57" s="94"/>
      <c r="G57" s="158">
        <f>E57*F57</f>
        <v>0</v>
      </c>
    </row>
    <row r="58" spans="1:7" ht="16.5" hidden="1" thickBot="1">
      <c r="A58" s="109" t="s">
        <v>35</v>
      </c>
      <c r="B58" s="1047"/>
      <c r="C58" s="1048"/>
      <c r="D58" s="101"/>
      <c r="E58" s="102"/>
      <c r="F58" s="97"/>
      <c r="G58" s="159">
        <f>E58*F58</f>
        <v>0</v>
      </c>
    </row>
    <row r="59" spans="1:7" ht="16.5" hidden="1" thickBot="1">
      <c r="A59" s="1049" t="s">
        <v>52</v>
      </c>
      <c r="B59" s="1050"/>
      <c r="C59" s="1050"/>
      <c r="D59" s="160"/>
      <c r="E59" s="160"/>
      <c r="F59" s="160"/>
      <c r="G59" s="117">
        <f>SUM(G57:G58)</f>
        <v>0</v>
      </c>
    </row>
    <row r="60" spans="1:7" ht="16.5" hidden="1" thickBot="1">
      <c r="A60" s="179"/>
      <c r="B60" s="179"/>
      <c r="C60" s="179"/>
      <c r="D60" s="180"/>
      <c r="E60" s="180"/>
      <c r="F60" s="180"/>
      <c r="G60" s="181"/>
    </row>
    <row r="61" ht="13.5" hidden="1" thickBot="1"/>
    <row r="62" spans="1:7" ht="38.25" customHeight="1" hidden="1">
      <c r="A62" s="1061" t="s">
        <v>98</v>
      </c>
      <c r="B62" s="1062"/>
      <c r="C62" s="1062"/>
      <c r="D62" s="1062"/>
      <c r="E62" s="1062"/>
      <c r="F62" s="1063"/>
      <c r="G62" s="163">
        <f>G67</f>
        <v>0</v>
      </c>
    </row>
    <row r="63" spans="1:7" ht="31.5" customHeight="1" hidden="1">
      <c r="A63" s="1055" t="s">
        <v>99</v>
      </c>
      <c r="B63" s="1056"/>
      <c r="C63" s="1056"/>
      <c r="D63" s="1056"/>
      <c r="E63" s="1056"/>
      <c r="F63" s="1056"/>
      <c r="G63" s="1057"/>
    </row>
    <row r="64" spans="1:7" ht="31.5" customHeight="1" hidden="1">
      <c r="A64" s="124" t="s">
        <v>0</v>
      </c>
      <c r="B64" s="48" t="s">
        <v>76</v>
      </c>
      <c r="C64" s="1031" t="s">
        <v>2</v>
      </c>
      <c r="D64" s="1033"/>
      <c r="E64" s="48" t="s">
        <v>7</v>
      </c>
      <c r="F64" s="48" t="s">
        <v>54</v>
      </c>
      <c r="G64" s="125" t="s">
        <v>51</v>
      </c>
    </row>
    <row r="65" spans="1:7" ht="33.75" customHeight="1" hidden="1">
      <c r="A65" s="124">
        <v>1</v>
      </c>
      <c r="B65" s="92"/>
      <c r="C65" s="1025"/>
      <c r="D65" s="1026"/>
      <c r="E65" s="93"/>
      <c r="F65" s="94"/>
      <c r="G65" s="126">
        <f>E65*F65</f>
        <v>0</v>
      </c>
    </row>
    <row r="66" spans="1:7" ht="16.5" hidden="1" thickBot="1">
      <c r="A66" s="135" t="s">
        <v>35</v>
      </c>
      <c r="B66" s="92"/>
      <c r="C66" s="1025"/>
      <c r="D66" s="1026"/>
      <c r="E66" s="92"/>
      <c r="F66" s="94"/>
      <c r="G66" s="128">
        <f>E66*F66</f>
        <v>0</v>
      </c>
    </row>
    <row r="67" spans="1:7" ht="16.5" hidden="1" thickBot="1">
      <c r="A67" s="1224" t="s">
        <v>1</v>
      </c>
      <c r="B67" s="1225"/>
      <c r="C67" s="1225"/>
      <c r="D67" s="1225"/>
      <c r="E67" s="1225"/>
      <c r="F67" s="1226"/>
      <c r="G67" s="133">
        <f>SUM(G65:G66)</f>
        <v>0</v>
      </c>
    </row>
    <row r="68" ht="13.5" hidden="1" thickBot="1"/>
    <row r="69" ht="13.5" hidden="1" thickBot="1"/>
    <row r="70" spans="1:7" ht="18.75">
      <c r="A70" s="1235" t="s">
        <v>97</v>
      </c>
      <c r="B70" s="1236"/>
      <c r="C70" s="1236"/>
      <c r="D70" s="1236"/>
      <c r="E70" s="1236"/>
      <c r="F70" s="1236"/>
      <c r="G70" s="553">
        <f>G128+G170</f>
        <v>0</v>
      </c>
    </row>
    <row r="71" spans="1:7" ht="12.75">
      <c r="A71" s="111"/>
      <c r="B71" s="112"/>
      <c r="C71" s="112"/>
      <c r="D71" s="112"/>
      <c r="E71" s="112"/>
      <c r="F71" s="112"/>
      <c r="G71" s="113"/>
    </row>
    <row r="72" spans="1:7" ht="15.75" hidden="1">
      <c r="A72" s="1000" t="s">
        <v>100</v>
      </c>
      <c r="B72" s="1001"/>
      <c r="C72" s="1001"/>
      <c r="D72" s="1001"/>
      <c r="E72" s="1001"/>
      <c r="F72" s="1001"/>
      <c r="G72" s="1002"/>
    </row>
    <row r="73" spans="1:7" ht="47.25" hidden="1">
      <c r="A73" s="124" t="s">
        <v>0</v>
      </c>
      <c r="B73" s="1065" t="s">
        <v>57</v>
      </c>
      <c r="C73" s="1065"/>
      <c r="D73" s="4" t="s">
        <v>5</v>
      </c>
      <c r="E73" s="4" t="s">
        <v>53</v>
      </c>
      <c r="F73" s="4" t="s">
        <v>54</v>
      </c>
      <c r="G73" s="125" t="s">
        <v>51</v>
      </c>
    </row>
    <row r="74" spans="1:7" ht="15.75" hidden="1">
      <c r="A74" s="143" t="s">
        <v>185</v>
      </c>
      <c r="B74" s="1087"/>
      <c r="C74" s="1088"/>
      <c r="D74" s="36"/>
      <c r="E74" s="136"/>
      <c r="F74" s="136"/>
      <c r="G74" s="146">
        <f>E74*F74</f>
        <v>0</v>
      </c>
    </row>
    <row r="75" spans="1:7" ht="18.75" customHeight="1" hidden="1">
      <c r="A75" s="143" t="s">
        <v>186</v>
      </c>
      <c r="B75" s="1082"/>
      <c r="C75" s="1083"/>
      <c r="D75" s="79"/>
      <c r="E75" s="80"/>
      <c r="F75" s="39"/>
      <c r="G75" s="146">
        <f>E75*F75</f>
        <v>0</v>
      </c>
    </row>
    <row r="76" spans="1:7" ht="18.75" customHeight="1" hidden="1">
      <c r="A76" s="143" t="s">
        <v>266</v>
      </c>
      <c r="B76" s="1082"/>
      <c r="C76" s="1083"/>
      <c r="D76" s="79"/>
      <c r="E76" s="80"/>
      <c r="F76" s="39"/>
      <c r="G76" s="146">
        <f>E76*F76</f>
        <v>0</v>
      </c>
    </row>
    <row r="77" spans="1:7" ht="18.75" customHeight="1" hidden="1">
      <c r="A77" s="143" t="s">
        <v>263</v>
      </c>
      <c r="B77" s="1082"/>
      <c r="C77" s="1083"/>
      <c r="D77" s="79"/>
      <c r="E77" s="80"/>
      <c r="F77" s="39"/>
      <c r="G77" s="146">
        <f>E77*F77</f>
        <v>0</v>
      </c>
    </row>
    <row r="78" spans="1:7" ht="15.75" hidden="1">
      <c r="A78" s="145" t="s">
        <v>35</v>
      </c>
      <c r="B78" s="1066"/>
      <c r="C78" s="1075"/>
      <c r="D78" s="79"/>
      <c r="E78" s="80"/>
      <c r="F78" s="81"/>
      <c r="G78" s="146">
        <f>E78*F78</f>
        <v>0</v>
      </c>
    </row>
    <row r="79" spans="1:7" ht="15.75" hidden="1">
      <c r="A79" s="976" t="s">
        <v>52</v>
      </c>
      <c r="B79" s="977"/>
      <c r="C79" s="977"/>
      <c r="D79" s="977"/>
      <c r="E79" s="977"/>
      <c r="F79" s="43"/>
      <c r="G79" s="142">
        <f>SUM(G74:G78)</f>
        <v>0</v>
      </c>
    </row>
    <row r="80" spans="1:7" ht="31.5" customHeight="1" hidden="1">
      <c r="A80" s="111"/>
      <c r="B80" s="112"/>
      <c r="C80" s="112"/>
      <c r="D80" s="112"/>
      <c r="E80" s="112"/>
      <c r="F80" s="112"/>
      <c r="G80" s="113"/>
    </row>
    <row r="81" spans="1:7" ht="15.75" hidden="1">
      <c r="A81" s="976" t="s">
        <v>101</v>
      </c>
      <c r="B81" s="977"/>
      <c r="C81" s="977"/>
      <c r="D81" s="977"/>
      <c r="E81" s="977"/>
      <c r="F81" s="977"/>
      <c r="G81" s="142">
        <f>G87+G93</f>
        <v>0</v>
      </c>
    </row>
    <row r="82" spans="1:7" ht="15.75" hidden="1">
      <c r="A82" s="1000" t="s">
        <v>103</v>
      </c>
      <c r="B82" s="1001"/>
      <c r="C82" s="1001"/>
      <c r="D82" s="1001"/>
      <c r="E82" s="1001"/>
      <c r="F82" s="1001"/>
      <c r="G82" s="1002"/>
    </row>
    <row r="83" spans="1:7" ht="63" hidden="1">
      <c r="A83" s="114" t="s">
        <v>0</v>
      </c>
      <c r="B83" s="7" t="s">
        <v>57</v>
      </c>
      <c r="C83" s="4" t="s">
        <v>62</v>
      </c>
      <c r="D83" s="4" t="s">
        <v>63</v>
      </c>
      <c r="E83" s="4" t="s">
        <v>64</v>
      </c>
      <c r="F83" s="4" t="s">
        <v>72</v>
      </c>
      <c r="G83" s="125" t="s">
        <v>51</v>
      </c>
    </row>
    <row r="84" spans="1:7" ht="15.75" hidden="1">
      <c r="A84" s="1037" t="s">
        <v>37</v>
      </c>
      <c r="B84" s="1051" t="s">
        <v>58</v>
      </c>
      <c r="C84" s="36" t="s">
        <v>60</v>
      </c>
      <c r="D84" s="72"/>
      <c r="E84" s="72"/>
      <c r="F84" s="291"/>
      <c r="G84" s="147">
        <f>D84*E84*F84</f>
        <v>0</v>
      </c>
    </row>
    <row r="85" spans="1:7" ht="15.75" hidden="1">
      <c r="A85" s="1038"/>
      <c r="B85" s="1052"/>
      <c r="C85" s="36" t="s">
        <v>61</v>
      </c>
      <c r="D85" s="72"/>
      <c r="E85" s="72"/>
      <c r="F85" s="291"/>
      <c r="G85" s="148">
        <f>D85*E85*F85</f>
        <v>0</v>
      </c>
    </row>
    <row r="86" spans="1:7" ht="15.75" hidden="1">
      <c r="A86" s="149" t="s">
        <v>38</v>
      </c>
      <c r="B86" s="85" t="s">
        <v>59</v>
      </c>
      <c r="C86" s="78"/>
      <c r="D86" s="72"/>
      <c r="E86" s="72"/>
      <c r="F86" s="84"/>
      <c r="G86" s="148">
        <f>D86*E86*F86</f>
        <v>0</v>
      </c>
    </row>
    <row r="87" spans="1:7" ht="15.75" hidden="1">
      <c r="A87" s="973" t="s">
        <v>1</v>
      </c>
      <c r="B87" s="974"/>
      <c r="C87" s="974"/>
      <c r="D87" s="974"/>
      <c r="E87" s="974"/>
      <c r="F87" s="975"/>
      <c r="G87" s="142">
        <f>SUM(G84:G86)</f>
        <v>0</v>
      </c>
    </row>
    <row r="88" spans="1:7" ht="12.75" hidden="1">
      <c r="A88" s="111"/>
      <c r="B88" s="112"/>
      <c r="C88" s="112"/>
      <c r="D88" s="112"/>
      <c r="E88" s="112"/>
      <c r="F88" s="112"/>
      <c r="G88" s="113"/>
    </row>
    <row r="89" spans="1:7" ht="15.75" hidden="1">
      <c r="A89" s="1000" t="s">
        <v>104</v>
      </c>
      <c r="B89" s="1001"/>
      <c r="C89" s="1001"/>
      <c r="D89" s="1001"/>
      <c r="E89" s="1001"/>
      <c r="F89" s="1001"/>
      <c r="G89" s="1002"/>
    </row>
    <row r="90" spans="1:7" ht="31.5" hidden="1">
      <c r="A90" s="150" t="s">
        <v>0</v>
      </c>
      <c r="B90" s="41" t="s">
        <v>47</v>
      </c>
      <c r="C90" s="1003" t="s">
        <v>48</v>
      </c>
      <c r="D90" s="1004"/>
      <c r="E90" s="1005"/>
      <c r="F90" s="36" t="s">
        <v>4</v>
      </c>
      <c r="G90" s="151" t="s">
        <v>51</v>
      </c>
    </row>
    <row r="91" spans="1:7" ht="15.75" hidden="1">
      <c r="A91" s="150">
        <v>1</v>
      </c>
      <c r="B91" s="82"/>
      <c r="C91" s="1073"/>
      <c r="D91" s="1074"/>
      <c r="E91" s="1220"/>
      <c r="F91" s="83"/>
      <c r="G91" s="152">
        <f>F91*2</f>
        <v>0</v>
      </c>
    </row>
    <row r="92" spans="1:7" ht="15.75" hidden="1">
      <c r="A92" s="153" t="s">
        <v>35</v>
      </c>
      <c r="B92" s="82"/>
      <c r="C92" s="1073"/>
      <c r="D92" s="1074"/>
      <c r="E92" s="1220"/>
      <c r="F92" s="83"/>
      <c r="G92" s="154">
        <f>F92*2</f>
        <v>0</v>
      </c>
    </row>
    <row r="93" spans="1:7" ht="15.75" hidden="1">
      <c r="A93" s="989" t="s">
        <v>1</v>
      </c>
      <c r="B93" s="990"/>
      <c r="C93" s="990"/>
      <c r="D93" s="990"/>
      <c r="E93" s="990"/>
      <c r="F93" s="991"/>
      <c r="G93" s="155">
        <f>SUM(G91:G92)</f>
        <v>0</v>
      </c>
    </row>
    <row r="94" spans="1:7" ht="31.5" customHeight="1" hidden="1">
      <c r="A94" s="111"/>
      <c r="B94" s="112"/>
      <c r="C94" s="112"/>
      <c r="D94" s="112"/>
      <c r="E94" s="112"/>
      <c r="F94" s="112"/>
      <c r="G94" s="113"/>
    </row>
    <row r="95" spans="1:7" ht="15.75" hidden="1">
      <c r="A95" s="1000" t="s">
        <v>105</v>
      </c>
      <c r="B95" s="1001"/>
      <c r="C95" s="1001"/>
      <c r="D95" s="1001"/>
      <c r="E95" s="1001"/>
      <c r="F95" s="1001"/>
      <c r="G95" s="1002"/>
    </row>
    <row r="96" spans="1:7" ht="78.75" hidden="1">
      <c r="A96" s="124" t="s">
        <v>0</v>
      </c>
      <c r="B96" s="7" t="s">
        <v>57</v>
      </c>
      <c r="C96" s="4" t="s">
        <v>6</v>
      </c>
      <c r="D96" s="4" t="s">
        <v>7</v>
      </c>
      <c r="E96" s="998" t="s">
        <v>69</v>
      </c>
      <c r="F96" s="999"/>
      <c r="G96" s="125" t="s">
        <v>51</v>
      </c>
    </row>
    <row r="97" spans="1:7" ht="15.75" hidden="1">
      <c r="A97" s="156">
        <v>1</v>
      </c>
      <c r="B97" s="42" t="s">
        <v>8</v>
      </c>
      <c r="C97" s="4" t="s">
        <v>9</v>
      </c>
      <c r="D97" s="65"/>
      <c r="E97" s="1029"/>
      <c r="F97" s="1030"/>
      <c r="G97" s="262">
        <f>D97*E97</f>
        <v>0</v>
      </c>
    </row>
    <row r="98" spans="1:7" ht="15.75" hidden="1">
      <c r="A98" s="156">
        <v>2</v>
      </c>
      <c r="B98" s="40" t="s">
        <v>10</v>
      </c>
      <c r="C98" s="36" t="s">
        <v>11</v>
      </c>
      <c r="D98" s="87"/>
      <c r="E98" s="1029"/>
      <c r="F98" s="1030"/>
      <c r="G98" s="262">
        <f>D98*E98</f>
        <v>0</v>
      </c>
    </row>
    <row r="99" spans="1:7" ht="15.75" hidden="1">
      <c r="A99" s="109">
        <v>3</v>
      </c>
      <c r="B99" s="40" t="s">
        <v>66</v>
      </c>
      <c r="C99" s="4" t="s">
        <v>65</v>
      </c>
      <c r="D99" s="88"/>
      <c r="E99" s="1029"/>
      <c r="F99" s="1030"/>
      <c r="G99" s="144">
        <f>D99*E99</f>
        <v>0</v>
      </c>
    </row>
    <row r="100" spans="1:7" ht="15.75" hidden="1">
      <c r="A100" s="109">
        <v>4</v>
      </c>
      <c r="B100" s="40" t="s">
        <v>67</v>
      </c>
      <c r="C100" s="4" t="s">
        <v>65</v>
      </c>
      <c r="D100" s="88"/>
      <c r="E100" s="1029"/>
      <c r="F100" s="1030"/>
      <c r="G100" s="144">
        <f>D100*E100</f>
        <v>0</v>
      </c>
    </row>
    <row r="101" spans="1:7" ht="15.75" hidden="1">
      <c r="A101" s="109"/>
      <c r="B101" s="40" t="s">
        <v>285</v>
      </c>
      <c r="C101" s="4" t="s">
        <v>65</v>
      </c>
      <c r="D101" s="88"/>
      <c r="E101" s="1029"/>
      <c r="F101" s="1030"/>
      <c r="G101" s="144">
        <f>(G97+G98)*4.1%</f>
        <v>0</v>
      </c>
    </row>
    <row r="102" spans="1:7" ht="15.75" hidden="1">
      <c r="A102" s="973" t="s">
        <v>1</v>
      </c>
      <c r="B102" s="974"/>
      <c r="C102" s="974"/>
      <c r="D102" s="974"/>
      <c r="E102" s="974"/>
      <c r="F102" s="975"/>
      <c r="G102" s="292">
        <f>SUM(G97:G101)</f>
        <v>0</v>
      </c>
    </row>
    <row r="103" spans="1:7" ht="31.5" customHeight="1" hidden="1">
      <c r="A103" s="111"/>
      <c r="B103" s="112"/>
      <c r="C103" s="112"/>
      <c r="D103" s="112"/>
      <c r="E103" s="112"/>
      <c r="F103" s="112"/>
      <c r="G103" s="113"/>
    </row>
    <row r="104" spans="1:7" ht="33.75" customHeight="1" hidden="1">
      <c r="A104" s="1055" t="s">
        <v>111</v>
      </c>
      <c r="B104" s="1056"/>
      <c r="C104" s="1056"/>
      <c r="D104" s="1056"/>
      <c r="E104" s="1056"/>
      <c r="F104" s="1056"/>
      <c r="G104" s="1057"/>
    </row>
    <row r="105" spans="1:7" ht="31.5" hidden="1">
      <c r="A105" s="124" t="s">
        <v>0</v>
      </c>
      <c r="B105" s="7" t="s">
        <v>57</v>
      </c>
      <c r="C105" s="998" t="s">
        <v>7</v>
      </c>
      <c r="D105" s="1076"/>
      <c r="E105" s="4" t="s">
        <v>73</v>
      </c>
      <c r="F105" s="4" t="s">
        <v>68</v>
      </c>
      <c r="G105" s="125" t="s">
        <v>51</v>
      </c>
    </row>
    <row r="106" spans="1:7" ht="15.75" hidden="1">
      <c r="A106" s="150">
        <v>1</v>
      </c>
      <c r="B106" s="82"/>
      <c r="C106" s="1080"/>
      <c r="D106" s="1081"/>
      <c r="E106" s="89"/>
      <c r="F106" s="84"/>
      <c r="G106" s="152">
        <f>C106*E106*F106</f>
        <v>0</v>
      </c>
    </row>
    <row r="107" spans="1:7" ht="15.75" hidden="1">
      <c r="A107" s="153" t="s">
        <v>35</v>
      </c>
      <c r="B107" s="82"/>
      <c r="C107" s="1073"/>
      <c r="D107" s="1074"/>
      <c r="E107" s="90"/>
      <c r="F107" s="71"/>
      <c r="G107" s="154">
        <f>F107*2</f>
        <v>0</v>
      </c>
    </row>
    <row r="108" spans="1:7" ht="15.75" hidden="1">
      <c r="A108" s="989" t="s">
        <v>1</v>
      </c>
      <c r="B108" s="990"/>
      <c r="C108" s="990"/>
      <c r="D108" s="990"/>
      <c r="E108" s="990"/>
      <c r="F108" s="991"/>
      <c r="G108" s="155">
        <f>SUM(G106:G107)</f>
        <v>0</v>
      </c>
    </row>
    <row r="109" spans="1:7" ht="31.5" customHeight="1" hidden="1">
      <c r="A109" s="111"/>
      <c r="B109" s="112"/>
      <c r="C109" s="112"/>
      <c r="D109" s="112"/>
      <c r="E109" s="112"/>
      <c r="F109" s="112"/>
      <c r="G109" s="113"/>
    </row>
    <row r="110" spans="1:7" ht="15.75" hidden="1">
      <c r="A110" s="976" t="s">
        <v>99</v>
      </c>
      <c r="B110" s="977"/>
      <c r="C110" s="977"/>
      <c r="D110" s="977"/>
      <c r="E110" s="977"/>
      <c r="F110" s="977"/>
      <c r="G110" s="129">
        <f>G116+G122</f>
        <v>0</v>
      </c>
    </row>
    <row r="111" spans="1:7" ht="15.75" hidden="1">
      <c r="A111" s="1000" t="s">
        <v>106</v>
      </c>
      <c r="B111" s="1001"/>
      <c r="C111" s="1001"/>
      <c r="D111" s="1001"/>
      <c r="E111" s="1001"/>
      <c r="F111" s="1001"/>
      <c r="G111" s="1002"/>
    </row>
    <row r="112" spans="1:7" ht="78.75" hidden="1">
      <c r="A112" s="124" t="s">
        <v>0</v>
      </c>
      <c r="B112" s="5" t="s">
        <v>57</v>
      </c>
      <c r="C112" s="4" t="s">
        <v>6</v>
      </c>
      <c r="D112" s="4" t="s">
        <v>71</v>
      </c>
      <c r="E112" s="4" t="s">
        <v>73</v>
      </c>
      <c r="F112" s="4" t="s">
        <v>74</v>
      </c>
      <c r="G112" s="125" t="s">
        <v>51</v>
      </c>
    </row>
    <row r="113" spans="1:7" ht="15.75" hidden="1">
      <c r="A113" s="124">
        <v>1</v>
      </c>
      <c r="B113" s="92" t="s">
        <v>70</v>
      </c>
      <c r="C113" s="4" t="s">
        <v>65</v>
      </c>
      <c r="D113" s="91"/>
      <c r="E113" s="93"/>
      <c r="F113" s="94"/>
      <c r="G113" s="126">
        <f>D113*E113*F113</f>
        <v>0</v>
      </c>
    </row>
    <row r="114" spans="1:7" ht="31.5" hidden="1">
      <c r="A114" s="127">
        <v>2</v>
      </c>
      <c r="B114" s="92" t="s">
        <v>75</v>
      </c>
      <c r="C114" s="91"/>
      <c r="D114" s="91">
        <v>1</v>
      </c>
      <c r="E114" s="93"/>
      <c r="F114" s="94"/>
      <c r="G114" s="128">
        <f>D114*E114*F114</f>
        <v>0</v>
      </c>
    </row>
    <row r="115" spans="1:7" ht="15.75" hidden="1">
      <c r="A115" s="135" t="s">
        <v>35</v>
      </c>
      <c r="B115" s="92"/>
      <c r="C115" s="91"/>
      <c r="D115" s="91"/>
      <c r="E115" s="92"/>
      <c r="F115" s="94"/>
      <c r="G115" s="128">
        <f>D115*E115*F115</f>
        <v>0</v>
      </c>
    </row>
    <row r="116" spans="1:7" ht="15.75" hidden="1">
      <c r="A116" s="973" t="s">
        <v>1</v>
      </c>
      <c r="B116" s="974"/>
      <c r="C116" s="974"/>
      <c r="D116" s="974"/>
      <c r="E116" s="974"/>
      <c r="F116" s="975"/>
      <c r="G116" s="129">
        <f>SUM(G113:G115)</f>
        <v>0</v>
      </c>
    </row>
    <row r="117" spans="1:7" ht="12.75" hidden="1">
      <c r="A117" s="111"/>
      <c r="B117" s="112"/>
      <c r="C117" s="112"/>
      <c r="D117" s="112"/>
      <c r="E117" s="112"/>
      <c r="F117" s="112"/>
      <c r="G117" s="113"/>
    </row>
    <row r="118" spans="1:7" ht="15.75" hidden="1">
      <c r="A118" s="1000" t="s">
        <v>107</v>
      </c>
      <c r="B118" s="1001"/>
      <c r="C118" s="1001"/>
      <c r="D118" s="1001"/>
      <c r="E118" s="1001"/>
      <c r="F118" s="1001"/>
      <c r="G118" s="1002"/>
    </row>
    <row r="119" spans="1:7" ht="31.5" hidden="1">
      <c r="A119" s="124" t="s">
        <v>0</v>
      </c>
      <c r="B119" s="48" t="s">
        <v>76</v>
      </c>
      <c r="C119" s="963" t="s">
        <v>2</v>
      </c>
      <c r="D119" s="963"/>
      <c r="E119" s="48" t="s">
        <v>7</v>
      </c>
      <c r="F119" s="48" t="s">
        <v>54</v>
      </c>
      <c r="G119" s="125" t="s">
        <v>51</v>
      </c>
    </row>
    <row r="120" spans="1:7" ht="31.5" customHeight="1" hidden="1">
      <c r="A120" s="124">
        <v>1</v>
      </c>
      <c r="B120" s="92" t="s">
        <v>264</v>
      </c>
      <c r="C120" s="1025"/>
      <c r="D120" s="1026"/>
      <c r="E120" s="93"/>
      <c r="F120" s="94"/>
      <c r="G120" s="126">
        <f>E120*F120</f>
        <v>0</v>
      </c>
    </row>
    <row r="121" spans="1:7" ht="15.75" hidden="1">
      <c r="A121" s="135" t="s">
        <v>35</v>
      </c>
      <c r="B121" s="92"/>
      <c r="C121" s="1025"/>
      <c r="D121" s="1026"/>
      <c r="E121" s="92"/>
      <c r="F121" s="94"/>
      <c r="G121" s="128">
        <f>E121*F121</f>
        <v>0</v>
      </c>
    </row>
    <row r="122" spans="1:7" ht="15.75" hidden="1">
      <c r="A122" s="973" t="s">
        <v>1</v>
      </c>
      <c r="B122" s="974"/>
      <c r="C122" s="974"/>
      <c r="D122" s="974"/>
      <c r="E122" s="974"/>
      <c r="F122" s="975"/>
      <c r="G122" s="129">
        <f>SUM(G120:G121)</f>
        <v>0</v>
      </c>
    </row>
    <row r="123" spans="1:7" ht="31.5" customHeight="1" hidden="1">
      <c r="A123" s="111"/>
      <c r="B123" s="112"/>
      <c r="C123" s="112"/>
      <c r="D123" s="112"/>
      <c r="E123" s="112"/>
      <c r="F123" s="112"/>
      <c r="G123" s="113"/>
    </row>
    <row r="124" spans="1:7" ht="15.75">
      <c r="A124" s="1000" t="s">
        <v>94</v>
      </c>
      <c r="B124" s="1001"/>
      <c r="C124" s="1001"/>
      <c r="D124" s="1001"/>
      <c r="E124" s="1001"/>
      <c r="F124" s="1001"/>
      <c r="G124" s="1002"/>
    </row>
    <row r="125" spans="1:7" ht="47.25">
      <c r="A125" s="124" t="s">
        <v>0</v>
      </c>
      <c r="B125" s="1027" t="s">
        <v>57</v>
      </c>
      <c r="C125" s="1028"/>
      <c r="D125" s="4" t="s">
        <v>5</v>
      </c>
      <c r="E125" s="5" t="s">
        <v>53</v>
      </c>
      <c r="F125" s="4" t="s">
        <v>54</v>
      </c>
      <c r="G125" s="125" t="s">
        <v>51</v>
      </c>
    </row>
    <row r="126" spans="1:7" ht="78" customHeight="1">
      <c r="A126" s="116" t="s">
        <v>37</v>
      </c>
      <c r="B126" s="1053" t="s">
        <v>923</v>
      </c>
      <c r="C126" s="1054"/>
      <c r="D126" s="136" t="s">
        <v>261</v>
      </c>
      <c r="E126" s="136">
        <v>1</v>
      </c>
      <c r="F126" s="263">
        <v>158000</v>
      </c>
      <c r="G126" s="685">
        <f>E126*F126</f>
        <v>158000</v>
      </c>
    </row>
    <row r="127" spans="1:7" ht="63" customHeight="1">
      <c r="A127" s="145" t="s">
        <v>186</v>
      </c>
      <c r="B127" s="1082" t="s">
        <v>924</v>
      </c>
      <c r="C127" s="1083"/>
      <c r="D127" s="136" t="s">
        <v>261</v>
      </c>
      <c r="E127" s="265">
        <v>1</v>
      </c>
      <c r="F127" s="303">
        <v>150000</v>
      </c>
      <c r="G127" s="685">
        <f>E127*F127</f>
        <v>150000</v>
      </c>
    </row>
    <row r="128" spans="1:7" ht="21" customHeight="1">
      <c r="A128" s="977" t="s">
        <v>1</v>
      </c>
      <c r="B128" s="977"/>
      <c r="C128" s="977"/>
      <c r="D128" s="136"/>
      <c r="E128" s="136"/>
      <c r="F128" s="263"/>
      <c r="G128" s="693">
        <v>0</v>
      </c>
    </row>
    <row r="129" spans="1:7" ht="21" customHeight="1">
      <c r="A129" s="179"/>
      <c r="B129" s="179"/>
      <c r="C129" s="179"/>
      <c r="D129" s="180"/>
      <c r="E129" s="180"/>
      <c r="F129" s="689"/>
      <c r="G129" s="690"/>
    </row>
    <row r="130" spans="1:7" ht="15.75" hidden="1">
      <c r="A130" s="116" t="s">
        <v>37</v>
      </c>
      <c r="B130" s="1087" t="s">
        <v>112</v>
      </c>
      <c r="C130" s="1090"/>
      <c r="D130" s="136"/>
      <c r="E130" s="136"/>
      <c r="F130" s="136"/>
      <c r="G130" s="146">
        <f>E130*F130</f>
        <v>0</v>
      </c>
    </row>
    <row r="131" spans="1:7" ht="15.75" hidden="1">
      <c r="A131" s="145" t="s">
        <v>35</v>
      </c>
      <c r="B131" s="1066"/>
      <c r="C131" s="1075"/>
      <c r="D131" s="79"/>
      <c r="E131" s="97"/>
      <c r="F131" s="81"/>
      <c r="G131" s="146">
        <f>E131*F131</f>
        <v>0</v>
      </c>
    </row>
    <row r="132" spans="1:7" ht="15.75" hidden="1">
      <c r="A132" s="1000" t="s">
        <v>1</v>
      </c>
      <c r="B132" s="1001"/>
      <c r="C132" s="1001"/>
      <c r="D132" s="136"/>
      <c r="E132" s="136"/>
      <c r="F132" s="139"/>
      <c r="G132" s="142">
        <f>SUM(G130:G131)</f>
        <v>0</v>
      </c>
    </row>
    <row r="133" spans="1:7" ht="31.5" customHeight="1" hidden="1">
      <c r="A133" s="111"/>
      <c r="B133" s="112"/>
      <c r="C133" s="112"/>
      <c r="D133" s="112"/>
      <c r="E133" s="112"/>
      <c r="F133" s="112"/>
      <c r="G133" s="113"/>
    </row>
    <row r="134" spans="1:7" ht="15.75" hidden="1">
      <c r="A134" s="1000" t="s">
        <v>116</v>
      </c>
      <c r="B134" s="1001"/>
      <c r="C134" s="1001"/>
      <c r="D134" s="1001"/>
      <c r="E134" s="1001"/>
      <c r="F134" s="1001"/>
      <c r="G134" s="1002"/>
    </row>
    <row r="135" spans="1:7" ht="47.25" hidden="1">
      <c r="A135" s="124" t="s">
        <v>0</v>
      </c>
      <c r="B135" s="1027" t="s">
        <v>57</v>
      </c>
      <c r="C135" s="1028"/>
      <c r="D135" s="4" t="s">
        <v>5</v>
      </c>
      <c r="E135" s="5" t="s">
        <v>53</v>
      </c>
      <c r="F135" s="4" t="s">
        <v>54</v>
      </c>
      <c r="G135" s="125" t="s">
        <v>51</v>
      </c>
    </row>
    <row r="136" spans="1:7" ht="15.75" hidden="1">
      <c r="A136" s="116" t="s">
        <v>37</v>
      </c>
      <c r="B136" s="1087" t="s">
        <v>117</v>
      </c>
      <c r="C136" s="1090"/>
      <c r="D136" s="136"/>
      <c r="E136" s="136"/>
      <c r="F136" s="136"/>
      <c r="G136" s="157"/>
    </row>
    <row r="137" spans="1:7" ht="15.75" hidden="1">
      <c r="A137" s="143" t="s">
        <v>36</v>
      </c>
      <c r="B137" s="1066"/>
      <c r="C137" s="1075"/>
      <c r="D137" s="79"/>
      <c r="E137" s="97"/>
      <c r="F137" s="39"/>
      <c r="G137" s="144">
        <f>E137*F137*12</f>
        <v>0</v>
      </c>
    </row>
    <row r="138" spans="1:7" ht="15.75" hidden="1">
      <c r="A138" s="145" t="s">
        <v>35</v>
      </c>
      <c r="B138" s="1066"/>
      <c r="C138" s="1075"/>
      <c r="D138" s="79"/>
      <c r="E138" s="97"/>
      <c r="F138" s="81"/>
      <c r="G138" s="146">
        <f>E138*F138*12</f>
        <v>0</v>
      </c>
    </row>
    <row r="139" spans="1:7" ht="15.75" hidden="1">
      <c r="A139" s="143" t="s">
        <v>38</v>
      </c>
      <c r="B139" s="1066" t="s">
        <v>118</v>
      </c>
      <c r="C139" s="1075"/>
      <c r="D139" s="78"/>
      <c r="E139" s="78"/>
      <c r="F139" s="136"/>
      <c r="G139" s="157"/>
    </row>
    <row r="140" spans="1:7" ht="15.75" hidden="1">
      <c r="A140" s="143" t="s">
        <v>39</v>
      </c>
      <c r="B140" s="1066"/>
      <c r="C140" s="1075"/>
      <c r="D140" s="79"/>
      <c r="E140" s="97"/>
      <c r="F140" s="39"/>
      <c r="G140" s="144">
        <f>E140*F140</f>
        <v>0</v>
      </c>
    </row>
    <row r="141" spans="1:7" ht="15.75" hidden="1">
      <c r="A141" s="145" t="s">
        <v>35</v>
      </c>
      <c r="B141" s="1066"/>
      <c r="C141" s="1075"/>
      <c r="D141" s="79"/>
      <c r="E141" s="97"/>
      <c r="F141" s="81"/>
      <c r="G141" s="146">
        <f>E141*F141</f>
        <v>0</v>
      </c>
    </row>
    <row r="142" spans="1:7" ht="15.75" hidden="1">
      <c r="A142" s="143" t="s">
        <v>40</v>
      </c>
      <c r="B142" s="1066" t="s">
        <v>119</v>
      </c>
      <c r="C142" s="1075"/>
      <c r="D142" s="78"/>
      <c r="E142" s="78"/>
      <c r="F142" s="136"/>
      <c r="G142" s="157"/>
    </row>
    <row r="143" spans="1:7" ht="15.75" hidden="1">
      <c r="A143" s="143" t="s">
        <v>41</v>
      </c>
      <c r="B143" s="1066"/>
      <c r="C143" s="1075"/>
      <c r="D143" s="79"/>
      <c r="E143" s="97"/>
      <c r="F143" s="39"/>
      <c r="G143" s="144">
        <f>E143*F143</f>
        <v>0</v>
      </c>
    </row>
    <row r="144" spans="1:7" ht="15.75" hidden="1">
      <c r="A144" s="145" t="s">
        <v>35</v>
      </c>
      <c r="B144" s="1066"/>
      <c r="C144" s="1075"/>
      <c r="D144" s="79"/>
      <c r="E144" s="97"/>
      <c r="F144" s="81"/>
      <c r="G144" s="146">
        <f>E144*F144</f>
        <v>0</v>
      </c>
    </row>
    <row r="145" spans="1:7" ht="15.75" hidden="1">
      <c r="A145" s="143" t="s">
        <v>114</v>
      </c>
      <c r="B145" s="1066" t="s">
        <v>120</v>
      </c>
      <c r="C145" s="1075"/>
      <c r="D145" s="78"/>
      <c r="E145" s="78"/>
      <c r="F145" s="136"/>
      <c r="G145" s="157"/>
    </row>
    <row r="146" spans="1:7" ht="15.75" hidden="1">
      <c r="A146" s="143" t="s">
        <v>115</v>
      </c>
      <c r="B146" s="1066"/>
      <c r="C146" s="1075"/>
      <c r="D146" s="79"/>
      <c r="E146" s="97"/>
      <c r="F146" s="39"/>
      <c r="G146" s="144">
        <f>E146*F146</f>
        <v>0</v>
      </c>
    </row>
    <row r="147" spans="1:7" ht="15.75" hidden="1">
      <c r="A147" s="145" t="s">
        <v>35</v>
      </c>
      <c r="B147" s="1066"/>
      <c r="C147" s="1075"/>
      <c r="D147" s="79"/>
      <c r="E147" s="97"/>
      <c r="F147" s="81"/>
      <c r="G147" s="146">
        <f>E147*F147</f>
        <v>0</v>
      </c>
    </row>
    <row r="148" spans="1:7" ht="15.75" hidden="1">
      <c r="A148" s="1000" t="s">
        <v>1</v>
      </c>
      <c r="B148" s="1001"/>
      <c r="C148" s="1001"/>
      <c r="D148" s="136"/>
      <c r="E148" s="136"/>
      <c r="F148" s="139"/>
      <c r="G148" s="142">
        <f>SUM(G136:G147)</f>
        <v>0</v>
      </c>
    </row>
    <row r="149" spans="1:7" ht="31.5" customHeight="1" hidden="1">
      <c r="A149" s="111"/>
      <c r="B149" s="112"/>
      <c r="C149" s="112"/>
      <c r="D149" s="112"/>
      <c r="E149" s="112"/>
      <c r="F149" s="112"/>
      <c r="G149" s="113"/>
    </row>
    <row r="150" spans="1:7" ht="15.75" hidden="1">
      <c r="A150" s="1077" t="s">
        <v>269</v>
      </c>
      <c r="B150" s="1078"/>
      <c r="C150" s="1078"/>
      <c r="D150" s="1078"/>
      <c r="E150" s="1078"/>
      <c r="F150" s="1078"/>
      <c r="G150" s="1079"/>
    </row>
    <row r="151" spans="1:7" ht="31.5" hidden="1">
      <c r="A151" s="124" t="s">
        <v>0</v>
      </c>
      <c r="B151" s="1031" t="s">
        <v>80</v>
      </c>
      <c r="C151" s="1032"/>
      <c r="D151" s="1033"/>
      <c r="E151" s="48" t="s">
        <v>7</v>
      </c>
      <c r="F151" s="48" t="s">
        <v>54</v>
      </c>
      <c r="G151" s="125" t="s">
        <v>51</v>
      </c>
    </row>
    <row r="152" spans="1:7" ht="15.75" hidden="1">
      <c r="A152" s="124">
        <v>1</v>
      </c>
      <c r="B152" s="1044"/>
      <c r="C152" s="1045"/>
      <c r="D152" s="1046"/>
      <c r="E152" s="202"/>
      <c r="F152" s="269"/>
      <c r="G152" s="126">
        <f>E152*F152</f>
        <v>0</v>
      </c>
    </row>
    <row r="153" spans="1:7" ht="18.75" customHeight="1" hidden="1">
      <c r="A153" s="124">
        <v>2</v>
      </c>
      <c r="B153" s="1044"/>
      <c r="C153" s="1045"/>
      <c r="D153" s="1046"/>
      <c r="E153" s="256"/>
      <c r="F153" s="271"/>
      <c r="G153" s="126">
        <f>E153*F153</f>
        <v>0</v>
      </c>
    </row>
    <row r="154" spans="1:7" ht="15.75" hidden="1">
      <c r="A154" s="135" t="s">
        <v>35</v>
      </c>
      <c r="B154" s="1044"/>
      <c r="C154" s="1045"/>
      <c r="D154" s="1046"/>
      <c r="E154" s="98"/>
      <c r="F154" s="94"/>
      <c r="G154" s="128">
        <f>E154*F154</f>
        <v>0</v>
      </c>
    </row>
    <row r="155" spans="1:7" ht="15.75" hidden="1">
      <c r="A155" s="973" t="s">
        <v>1</v>
      </c>
      <c r="B155" s="974"/>
      <c r="C155" s="974"/>
      <c r="D155" s="975"/>
      <c r="E155" s="140"/>
      <c r="F155" s="140"/>
      <c r="G155" s="129">
        <f>SUM(G152:G154)</f>
        <v>0</v>
      </c>
    </row>
    <row r="156" spans="1:7" ht="31.5" customHeight="1" hidden="1">
      <c r="A156" s="111"/>
      <c r="B156" s="112"/>
      <c r="C156" s="112"/>
      <c r="D156" s="112"/>
      <c r="E156" s="112"/>
      <c r="F156" s="112"/>
      <c r="G156" s="113"/>
    </row>
    <row r="157" spans="1:7" ht="15.75" hidden="1">
      <c r="A157" s="1077" t="s">
        <v>108</v>
      </c>
      <c r="B157" s="1078"/>
      <c r="C157" s="1078"/>
      <c r="D157" s="1078"/>
      <c r="E157" s="1078"/>
      <c r="F157" s="1078"/>
      <c r="G157" s="1079"/>
    </row>
    <row r="158" spans="1:7" ht="31.5" hidden="1">
      <c r="A158" s="124" t="s">
        <v>0</v>
      </c>
      <c r="B158" s="1031" t="s">
        <v>2</v>
      </c>
      <c r="C158" s="1032"/>
      <c r="D158" s="1033"/>
      <c r="E158" s="48" t="s">
        <v>7</v>
      </c>
      <c r="F158" s="48" t="s">
        <v>54</v>
      </c>
      <c r="G158" s="125" t="s">
        <v>51</v>
      </c>
    </row>
    <row r="159" spans="1:7" ht="15.75" hidden="1">
      <c r="A159" s="124">
        <v>1</v>
      </c>
      <c r="B159" s="1103"/>
      <c r="C159" s="1230"/>
      <c r="D159" s="1231"/>
      <c r="E159" s="307"/>
      <c r="F159" s="268"/>
      <c r="G159" s="126">
        <f>E159*F159</f>
        <v>0</v>
      </c>
    </row>
    <row r="160" spans="1:7" ht="15.75" hidden="1">
      <c r="A160" s="135">
        <v>2</v>
      </c>
      <c r="B160" s="1232"/>
      <c r="C160" s="1233"/>
      <c r="D160" s="1234"/>
      <c r="E160" s="307"/>
      <c r="F160" s="267"/>
      <c r="G160" s="128">
        <f>E160*F160</f>
        <v>0</v>
      </c>
    </row>
    <row r="161" spans="1:7" ht="15.75" hidden="1">
      <c r="A161" s="1246" t="s">
        <v>1</v>
      </c>
      <c r="B161" s="974"/>
      <c r="C161" s="974"/>
      <c r="D161" s="975"/>
      <c r="E161" s="141"/>
      <c r="F161" s="141"/>
      <c r="G161" s="129">
        <f>SUM(G159:G160)</f>
        <v>0</v>
      </c>
    </row>
    <row r="162" spans="1:8" ht="25.5" customHeight="1">
      <c r="A162" s="112"/>
      <c r="B162" s="112"/>
      <c r="C162" s="112"/>
      <c r="D162" s="112"/>
      <c r="E162" s="112"/>
      <c r="F162" s="112"/>
      <c r="G162" s="112"/>
      <c r="H162" s="112"/>
    </row>
    <row r="163" spans="1:7" ht="15.75">
      <c r="A163" s="959" t="s">
        <v>196</v>
      </c>
      <c r="B163" s="959"/>
      <c r="C163" s="959"/>
      <c r="D163" s="959"/>
      <c r="E163" s="959"/>
      <c r="F163" s="959"/>
      <c r="G163" s="959"/>
    </row>
    <row r="164" spans="1:7" ht="47.25">
      <c r="A164" s="124" t="s">
        <v>0</v>
      </c>
      <c r="B164" s="1027" t="s">
        <v>2</v>
      </c>
      <c r="C164" s="1028"/>
      <c r="D164" s="4" t="s">
        <v>5</v>
      </c>
      <c r="E164" s="4" t="s">
        <v>53</v>
      </c>
      <c r="F164" s="4" t="s">
        <v>54</v>
      </c>
      <c r="G164" s="125" t="s">
        <v>51</v>
      </c>
    </row>
    <row r="165" spans="1:7" ht="15.75">
      <c r="A165" s="109">
        <v>1</v>
      </c>
      <c r="B165" s="1047" t="s">
        <v>925</v>
      </c>
      <c r="C165" s="1048"/>
      <c r="D165" s="136" t="s">
        <v>261</v>
      </c>
      <c r="E165" s="265">
        <v>1</v>
      </c>
      <c r="F165" s="736">
        <v>25000</v>
      </c>
      <c r="G165" s="737">
        <f>E165*F165</f>
        <v>25000</v>
      </c>
    </row>
    <row r="166" spans="1:7" ht="15.75" hidden="1">
      <c r="A166" s="109">
        <v>2</v>
      </c>
      <c r="B166" s="1047"/>
      <c r="C166" s="1048"/>
      <c r="D166" s="136"/>
      <c r="E166" s="265"/>
      <c r="F166" s="736"/>
      <c r="G166" s="737">
        <f>E166*F166</f>
        <v>0</v>
      </c>
    </row>
    <row r="167" spans="1:7" ht="15.75" hidden="1">
      <c r="A167" s="109">
        <v>3</v>
      </c>
      <c r="B167" s="1047"/>
      <c r="C167" s="1048"/>
      <c r="D167" s="136"/>
      <c r="E167" s="265"/>
      <c r="F167" s="736"/>
      <c r="G167" s="737">
        <f>E167*F167</f>
        <v>0</v>
      </c>
    </row>
    <row r="168" spans="1:7" ht="15.75" hidden="1">
      <c r="A168" s="109">
        <v>4</v>
      </c>
      <c r="B168" s="1047"/>
      <c r="C168" s="1048"/>
      <c r="D168" s="136"/>
      <c r="E168" s="265"/>
      <c r="F168" s="736"/>
      <c r="G168" s="737">
        <f>E168*F168</f>
        <v>0</v>
      </c>
    </row>
    <row r="169" spans="1:8" ht="30.75" customHeight="1" hidden="1">
      <c r="A169" s="124">
        <v>5</v>
      </c>
      <c r="B169" s="1244"/>
      <c r="C169" s="1245"/>
      <c r="D169" s="136"/>
      <c r="E169" s="773"/>
      <c r="F169" s="677"/>
      <c r="G169" s="266">
        <f>E169*F169</f>
        <v>0</v>
      </c>
      <c r="H169" s="684"/>
    </row>
    <row r="170" spans="1:7" ht="16.5" thickBot="1">
      <c r="A170" s="1049" t="s">
        <v>52</v>
      </c>
      <c r="B170" s="1050"/>
      <c r="C170" s="1050"/>
      <c r="D170" s="160"/>
      <c r="E170" s="160"/>
      <c r="F170" s="160"/>
      <c r="G170" s="577">
        <v>0</v>
      </c>
    </row>
    <row r="171" ht="12.75">
      <c r="A171" s="112"/>
    </row>
    <row r="172" ht="12.75">
      <c r="A172" s="112"/>
    </row>
    <row r="173" spans="1:3" ht="15" customHeight="1" hidden="1">
      <c r="A173" s="112"/>
      <c r="B173" s="581" t="s">
        <v>839</v>
      </c>
      <c r="C173" s="582">
        <v>0</v>
      </c>
    </row>
    <row r="174" spans="1:3" ht="15" customHeight="1" hidden="1">
      <c r="A174" s="112"/>
      <c r="B174" s="581" t="s">
        <v>252</v>
      </c>
      <c r="C174" s="582">
        <f>C173-G170</f>
        <v>0</v>
      </c>
    </row>
    <row r="175" spans="1:3" ht="12.75" hidden="1">
      <c r="A175" s="112"/>
      <c r="B175" s="583"/>
      <c r="C175" s="584"/>
    </row>
    <row r="176" spans="1:3" ht="12.75" hidden="1">
      <c r="A176" s="112"/>
      <c r="B176" s="583"/>
      <c r="C176" s="584"/>
    </row>
    <row r="177" spans="1:7" ht="15.75" hidden="1">
      <c r="A177" s="957" t="s">
        <v>844</v>
      </c>
      <c r="B177" s="957"/>
      <c r="C177" s="957"/>
      <c r="D177" s="957"/>
      <c r="E177" s="957"/>
      <c r="F177" s="957"/>
      <c r="G177" s="565"/>
    </row>
    <row r="178" spans="1:3" ht="12.75">
      <c r="A178" s="112"/>
      <c r="B178" s="583"/>
      <c r="C178" s="584"/>
    </row>
    <row r="179" spans="1:7" ht="18.75">
      <c r="A179" s="1024" t="s">
        <v>752</v>
      </c>
      <c r="B179" s="1024"/>
      <c r="C179" s="1024"/>
      <c r="D179" s="1024"/>
      <c r="E179" s="1024"/>
      <c r="F179" s="1024"/>
      <c r="G179" s="574">
        <f>G187</f>
        <v>0</v>
      </c>
    </row>
    <row r="180" spans="1:7" ht="12.75">
      <c r="A180" s="112"/>
      <c r="B180" s="112"/>
      <c r="C180" s="112"/>
      <c r="D180" s="112"/>
      <c r="E180" s="112"/>
      <c r="F180" s="112"/>
      <c r="G180" s="112"/>
    </row>
    <row r="181" spans="1:8" ht="15.75">
      <c r="A181" s="977" t="s">
        <v>105</v>
      </c>
      <c r="B181" s="977"/>
      <c r="C181" s="977"/>
      <c r="D181" s="977"/>
      <c r="E181" s="977"/>
      <c r="F181" s="977"/>
      <c r="G181" s="977"/>
      <c r="H181" s="112"/>
    </row>
    <row r="182" spans="1:8" ht="31.5" customHeight="1">
      <c r="A182" s="124" t="s">
        <v>0</v>
      </c>
      <c r="B182" s="7" t="s">
        <v>57</v>
      </c>
      <c r="C182" s="4" t="s">
        <v>6</v>
      </c>
      <c r="D182" s="4" t="s">
        <v>7</v>
      </c>
      <c r="E182" s="998" t="s">
        <v>69</v>
      </c>
      <c r="F182" s="999"/>
      <c r="G182" s="125" t="s">
        <v>51</v>
      </c>
      <c r="H182" s="112"/>
    </row>
    <row r="183" spans="1:7" ht="15.75" hidden="1">
      <c r="A183" s="156">
        <v>1</v>
      </c>
      <c r="B183" s="42" t="s">
        <v>8</v>
      </c>
      <c r="C183" s="4" t="s">
        <v>9</v>
      </c>
      <c r="D183" s="65">
        <v>0</v>
      </c>
      <c r="E183" s="1029">
        <v>44520.54</v>
      </c>
      <c r="F183" s="1030"/>
      <c r="G183" s="262">
        <f>D183*E183</f>
        <v>0</v>
      </c>
    </row>
    <row r="184" spans="1:7" ht="15.75" hidden="1">
      <c r="A184" s="156"/>
      <c r="B184" s="42" t="s">
        <v>455</v>
      </c>
      <c r="C184" s="4"/>
      <c r="D184" s="88"/>
      <c r="E184" s="86"/>
      <c r="F184" s="201"/>
      <c r="G184" s="262">
        <f>G183*5.1%</f>
        <v>0</v>
      </c>
    </row>
    <row r="185" spans="1:7" ht="15.75">
      <c r="A185" s="156">
        <v>1</v>
      </c>
      <c r="B185" s="40" t="s">
        <v>748</v>
      </c>
      <c r="C185" s="36" t="s">
        <v>11</v>
      </c>
      <c r="D185" s="87">
        <v>0</v>
      </c>
      <c r="E185" s="1029"/>
      <c r="F185" s="1030"/>
      <c r="G185" s="262">
        <f>55000</f>
        <v>55000</v>
      </c>
    </row>
    <row r="186" spans="1:7" ht="15.75">
      <c r="A186" s="156"/>
      <c r="B186" s="40" t="s">
        <v>863</v>
      </c>
      <c r="C186" s="36"/>
      <c r="D186" s="87"/>
      <c r="E186" s="86"/>
      <c r="F186" s="201"/>
      <c r="G186" s="262">
        <f>G185*5.4%</f>
        <v>2970.0000000000005</v>
      </c>
    </row>
    <row r="187" spans="1:7" ht="15.75">
      <c r="A187" s="959" t="s">
        <v>1</v>
      </c>
      <c r="B187" s="959"/>
      <c r="C187" s="959"/>
      <c r="D187" s="959"/>
      <c r="E187" s="959"/>
      <c r="F187" s="959"/>
      <c r="G187" s="573">
        <v>0</v>
      </c>
    </row>
    <row r="188" spans="1:7" ht="15.75">
      <c r="A188" s="47"/>
      <c r="B188" s="47"/>
      <c r="C188" s="47"/>
      <c r="D188" s="47"/>
      <c r="E188" s="645"/>
      <c r="F188" s="645"/>
      <c r="G188" s="49"/>
    </row>
    <row r="189" spans="1:7" ht="12.75">
      <c r="A189" s="112"/>
      <c r="B189" s="112"/>
      <c r="C189" s="112"/>
      <c r="D189" s="112"/>
      <c r="E189" s="112"/>
      <c r="F189" s="112"/>
      <c r="G189" s="112"/>
    </row>
    <row r="190" spans="1:7" ht="15.75">
      <c r="A190" s="137"/>
      <c r="B190" s="137"/>
      <c r="C190" s="137"/>
      <c r="D190" s="137"/>
      <c r="E190" s="137"/>
      <c r="F190" s="137"/>
      <c r="G190" s="565"/>
    </row>
    <row r="191" spans="1:7" ht="15.75">
      <c r="A191" s="957" t="s">
        <v>638</v>
      </c>
      <c r="B191" s="957"/>
      <c r="C191" s="957"/>
      <c r="D191" s="957"/>
      <c r="E191" s="957"/>
      <c r="F191" s="957"/>
      <c r="G191" s="565"/>
    </row>
    <row r="192" spans="1:6" ht="12.75">
      <c r="A192" s="112"/>
      <c r="B192" s="112"/>
      <c r="C192" s="112"/>
      <c r="D192" s="112"/>
      <c r="E192" s="112"/>
      <c r="F192" s="112"/>
    </row>
    <row r="193" spans="1:6" ht="12.75">
      <c r="A193" s="112"/>
      <c r="B193" s="112"/>
      <c r="C193" s="112"/>
      <c r="D193" s="112"/>
      <c r="E193" s="112"/>
      <c r="F193" s="112"/>
    </row>
  </sheetData>
  <sheetProtection/>
  <mergeCells count="145">
    <mergeCell ref="C19:D19"/>
    <mergeCell ref="A20:F20"/>
    <mergeCell ref="B10:C10"/>
    <mergeCell ref="B11:C11"/>
    <mergeCell ref="A1:G1"/>
    <mergeCell ref="A3:G3"/>
    <mergeCell ref="A5:G5"/>
    <mergeCell ref="A7:F7"/>
    <mergeCell ref="A8:G8"/>
    <mergeCell ref="B9:C9"/>
    <mergeCell ref="B12:C12"/>
    <mergeCell ref="B13:C13"/>
    <mergeCell ref="A14:F14"/>
    <mergeCell ref="A16:G16"/>
    <mergeCell ref="C17:D17"/>
    <mergeCell ref="C18:D18"/>
    <mergeCell ref="A22:G22"/>
    <mergeCell ref="C23:D23"/>
    <mergeCell ref="C24:D24"/>
    <mergeCell ref="C25:D25"/>
    <mergeCell ref="B29:C29"/>
    <mergeCell ref="B30:C30"/>
    <mergeCell ref="A26:F26"/>
    <mergeCell ref="A28:G28"/>
    <mergeCell ref="B31:C31"/>
    <mergeCell ref="B32:C32"/>
    <mergeCell ref="B36:E36"/>
    <mergeCell ref="A37:G37"/>
    <mergeCell ref="B33:C33"/>
    <mergeCell ref="A34:C34"/>
    <mergeCell ref="B38:C38"/>
    <mergeCell ref="B39:C39"/>
    <mergeCell ref="A43:G43"/>
    <mergeCell ref="B44:D44"/>
    <mergeCell ref="B40:C40"/>
    <mergeCell ref="A41:C41"/>
    <mergeCell ref="B45:D45"/>
    <mergeCell ref="B46:D46"/>
    <mergeCell ref="B50:D50"/>
    <mergeCell ref="B51:D51"/>
    <mergeCell ref="A47:D47"/>
    <mergeCell ref="A49:G49"/>
    <mergeCell ref="B52:D52"/>
    <mergeCell ref="A53:D53"/>
    <mergeCell ref="B57:C57"/>
    <mergeCell ref="B58:C58"/>
    <mergeCell ref="A55:G55"/>
    <mergeCell ref="B56:C56"/>
    <mergeCell ref="A59:C59"/>
    <mergeCell ref="A62:F62"/>
    <mergeCell ref="C65:D65"/>
    <mergeCell ref="C66:D66"/>
    <mergeCell ref="A63:G63"/>
    <mergeCell ref="C64:D64"/>
    <mergeCell ref="A67:F67"/>
    <mergeCell ref="A70:F70"/>
    <mergeCell ref="B74:C74"/>
    <mergeCell ref="B75:C75"/>
    <mergeCell ref="A72:G72"/>
    <mergeCell ref="B73:C73"/>
    <mergeCell ref="B76:C76"/>
    <mergeCell ref="B77:C77"/>
    <mergeCell ref="A81:F81"/>
    <mergeCell ref="A82:G82"/>
    <mergeCell ref="B78:C78"/>
    <mergeCell ref="A79:E79"/>
    <mergeCell ref="A84:A85"/>
    <mergeCell ref="B84:B85"/>
    <mergeCell ref="C90:E90"/>
    <mergeCell ref="C91:E91"/>
    <mergeCell ref="A87:F87"/>
    <mergeCell ref="A89:G89"/>
    <mergeCell ref="C92:E92"/>
    <mergeCell ref="A93:F93"/>
    <mergeCell ref="E97:F97"/>
    <mergeCell ref="E98:F98"/>
    <mergeCell ref="A95:G95"/>
    <mergeCell ref="E96:F96"/>
    <mergeCell ref="E99:F99"/>
    <mergeCell ref="E100:F100"/>
    <mergeCell ref="A104:G104"/>
    <mergeCell ref="C105:D105"/>
    <mergeCell ref="E101:F101"/>
    <mergeCell ref="A102:F102"/>
    <mergeCell ref="C106:D106"/>
    <mergeCell ref="C107:D107"/>
    <mergeCell ref="A111:G111"/>
    <mergeCell ref="A116:F116"/>
    <mergeCell ref="A108:F108"/>
    <mergeCell ref="A110:F110"/>
    <mergeCell ref="A118:G118"/>
    <mergeCell ref="C119:D119"/>
    <mergeCell ref="A122:F122"/>
    <mergeCell ref="A124:G124"/>
    <mergeCell ref="C120:D120"/>
    <mergeCell ref="C121:D121"/>
    <mergeCell ref="B125:C125"/>
    <mergeCell ref="B126:C126"/>
    <mergeCell ref="B130:C130"/>
    <mergeCell ref="B131:C131"/>
    <mergeCell ref="B127:C127"/>
    <mergeCell ref="A128:C128"/>
    <mergeCell ref="A132:C132"/>
    <mergeCell ref="A134:G134"/>
    <mergeCell ref="B137:C137"/>
    <mergeCell ref="B138:C138"/>
    <mergeCell ref="B135:C135"/>
    <mergeCell ref="B136:C136"/>
    <mergeCell ref="B139:C139"/>
    <mergeCell ref="B142:C142"/>
    <mergeCell ref="B143:C143"/>
    <mergeCell ref="B144:C144"/>
    <mergeCell ref="B140:C140"/>
    <mergeCell ref="B141:C141"/>
    <mergeCell ref="B145:C145"/>
    <mergeCell ref="A148:C148"/>
    <mergeCell ref="A150:G150"/>
    <mergeCell ref="B146:C146"/>
    <mergeCell ref="B147:C147"/>
    <mergeCell ref="B151:D151"/>
    <mergeCell ref="B165:C165"/>
    <mergeCell ref="B152:D152"/>
    <mergeCell ref="A155:D155"/>
    <mergeCell ref="A157:G157"/>
    <mergeCell ref="B153:D153"/>
    <mergeCell ref="B154:D154"/>
    <mergeCell ref="B158:D158"/>
    <mergeCell ref="A191:F191"/>
    <mergeCell ref="A179:F179"/>
    <mergeCell ref="A181:G181"/>
    <mergeCell ref="E182:F182"/>
    <mergeCell ref="E183:F183"/>
    <mergeCell ref="B159:D159"/>
    <mergeCell ref="A163:G163"/>
    <mergeCell ref="B164:C164"/>
    <mergeCell ref="B160:D160"/>
    <mergeCell ref="A161:D161"/>
    <mergeCell ref="E185:F185"/>
    <mergeCell ref="A187:F187"/>
    <mergeCell ref="A177:F177"/>
    <mergeCell ref="A170:C170"/>
    <mergeCell ref="B166:C166"/>
    <mergeCell ref="B167:C167"/>
    <mergeCell ref="B168:C168"/>
    <mergeCell ref="B169:C169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5"/>
  <sheetViews>
    <sheetView zoomScalePageLayoutView="0" workbookViewId="0" topLeftCell="A1">
      <selection activeCell="G199" sqref="G199"/>
    </sheetView>
  </sheetViews>
  <sheetFormatPr defaultColWidth="9.140625" defaultRowHeight="12.75"/>
  <cols>
    <col min="1" max="1" width="5.57421875" style="0" customWidth="1"/>
    <col min="2" max="2" width="31.8515625" style="0" customWidth="1"/>
    <col min="3" max="3" width="16.28125" style="0" customWidth="1"/>
    <col min="4" max="4" width="6.57421875" style="0" customWidth="1"/>
    <col min="5" max="5" width="12.57421875" style="0" customWidth="1"/>
    <col min="6" max="6" width="14.57421875" style="0" customWidth="1"/>
    <col min="7" max="7" width="18.57421875" style="0" customWidth="1"/>
  </cols>
  <sheetData>
    <row r="1" spans="1:7" ht="15.75">
      <c r="A1" s="1213" t="s">
        <v>284</v>
      </c>
      <c r="B1" s="1213"/>
      <c r="C1" s="1213"/>
      <c r="D1" s="1213"/>
      <c r="E1" s="1213"/>
      <c r="F1" s="1213"/>
      <c r="G1" s="1213"/>
    </row>
    <row r="2" spans="1:7" ht="15.75">
      <c r="A2" s="272"/>
      <c r="B2" s="272"/>
      <c r="C2" s="272"/>
      <c r="D2" s="272"/>
      <c r="E2" s="272"/>
      <c r="F2" s="272"/>
      <c r="G2" s="272"/>
    </row>
    <row r="3" spans="1:7" ht="45" customHeight="1">
      <c r="A3" s="1239" t="s">
        <v>503</v>
      </c>
      <c r="B3" s="1239"/>
      <c r="C3" s="1239"/>
      <c r="D3" s="1239"/>
      <c r="E3" s="1239"/>
      <c r="F3" s="1239"/>
      <c r="G3" s="1239"/>
    </row>
    <row r="4" spans="1:7" ht="15.75" customHeight="1">
      <c r="A4" s="301"/>
      <c r="B4" s="301"/>
      <c r="C4" s="301"/>
      <c r="D4" s="301"/>
      <c r="E4" s="301"/>
      <c r="F4" s="301"/>
      <c r="G4" s="301"/>
    </row>
    <row r="5" spans="1:7" ht="18.75">
      <c r="A5" s="1217" t="s">
        <v>96</v>
      </c>
      <c r="B5" s="1240"/>
      <c r="C5" s="1240"/>
      <c r="D5" s="1240"/>
      <c r="E5" s="1240"/>
      <c r="F5" s="1240"/>
      <c r="G5" s="1240"/>
    </row>
    <row r="6" ht="13.5" thickBot="1"/>
    <row r="7" spans="1:7" ht="37.5" customHeight="1" hidden="1">
      <c r="A7" s="1061" t="s">
        <v>187</v>
      </c>
      <c r="B7" s="1062"/>
      <c r="C7" s="1062"/>
      <c r="D7" s="1062"/>
      <c r="E7" s="1062"/>
      <c r="F7" s="1063"/>
      <c r="G7" s="163"/>
    </row>
    <row r="8" spans="1:7" ht="16.5" hidden="1" thickBot="1">
      <c r="A8" s="1055" t="s">
        <v>100</v>
      </c>
      <c r="B8" s="1056"/>
      <c r="C8" s="1056"/>
      <c r="D8" s="1056"/>
      <c r="E8" s="1056"/>
      <c r="F8" s="1056"/>
      <c r="G8" s="1057"/>
    </row>
    <row r="9" spans="1:7" ht="31.5" customHeight="1" hidden="1">
      <c r="A9" s="124" t="s">
        <v>0</v>
      </c>
      <c r="B9" s="1065" t="s">
        <v>57</v>
      </c>
      <c r="C9" s="1065"/>
      <c r="D9" s="4" t="s">
        <v>5</v>
      </c>
      <c r="E9" s="4" t="s">
        <v>53</v>
      </c>
      <c r="F9" s="4" t="s">
        <v>54</v>
      </c>
      <c r="G9" s="125" t="s">
        <v>51</v>
      </c>
    </row>
    <row r="10" spans="1:7" ht="16.5" hidden="1" thickBot="1">
      <c r="A10" s="116">
        <v>1</v>
      </c>
      <c r="B10" s="1066"/>
      <c r="C10" s="1067"/>
      <c r="D10" s="136"/>
      <c r="E10" s="136"/>
      <c r="F10" s="136"/>
      <c r="G10" s="144">
        <f>E10*F10*12</f>
        <v>0</v>
      </c>
    </row>
    <row r="11" spans="1:7" ht="16.5" hidden="1" thickBot="1">
      <c r="A11" s="116">
        <v>2</v>
      </c>
      <c r="B11" s="1066"/>
      <c r="C11" s="1067"/>
      <c r="D11" s="136"/>
      <c r="E11" s="136"/>
      <c r="F11" s="263"/>
      <c r="G11" s="262">
        <f>E11*F11*12</f>
        <v>0</v>
      </c>
    </row>
    <row r="12" spans="1:7" ht="16.5" hidden="1" thickBot="1">
      <c r="A12" s="116">
        <v>3</v>
      </c>
      <c r="B12" s="1066"/>
      <c r="C12" s="1067"/>
      <c r="D12" s="136"/>
      <c r="E12" s="136"/>
      <c r="F12" s="136"/>
      <c r="G12" s="262">
        <f>E12*F12*12</f>
        <v>0</v>
      </c>
    </row>
    <row r="13" spans="1:7" ht="16.5" hidden="1" thickBot="1">
      <c r="A13" s="145" t="s">
        <v>35</v>
      </c>
      <c r="B13" s="1066"/>
      <c r="C13" s="1067"/>
      <c r="D13" s="79"/>
      <c r="E13" s="80"/>
      <c r="F13" s="81"/>
      <c r="G13" s="144">
        <f>E13*F13*12</f>
        <v>0</v>
      </c>
    </row>
    <row r="14" spans="1:7" ht="16.5" hidden="1" thickBot="1">
      <c r="A14" s="1109" t="s">
        <v>1</v>
      </c>
      <c r="B14" s="1110"/>
      <c r="C14" s="1110"/>
      <c r="D14" s="1110"/>
      <c r="E14" s="1110"/>
      <c r="F14" s="1218"/>
      <c r="G14" s="289">
        <f>SUM(G10:G13)</f>
        <v>0</v>
      </c>
    </row>
    <row r="15" spans="1:7" ht="31.5" customHeight="1" hidden="1">
      <c r="A15" s="182"/>
      <c r="B15" s="178"/>
      <c r="C15" s="178"/>
      <c r="D15" s="178"/>
      <c r="E15" s="178"/>
      <c r="F15" s="178"/>
      <c r="G15" s="183"/>
    </row>
    <row r="16" spans="1:7" ht="16.5" hidden="1" thickBot="1">
      <c r="A16" s="1055" t="s">
        <v>111</v>
      </c>
      <c r="B16" s="1056"/>
      <c r="C16" s="1056"/>
      <c r="D16" s="1056"/>
      <c r="E16" s="1056"/>
      <c r="F16" s="1056"/>
      <c r="G16" s="1057"/>
    </row>
    <row r="17" spans="1:7" ht="32.25" hidden="1" thickBot="1">
      <c r="A17" s="124" t="s">
        <v>0</v>
      </c>
      <c r="B17" s="7" t="s">
        <v>57</v>
      </c>
      <c r="C17" s="998" t="s">
        <v>7</v>
      </c>
      <c r="D17" s="1076"/>
      <c r="E17" s="4" t="s">
        <v>73</v>
      </c>
      <c r="F17" s="4" t="s">
        <v>68</v>
      </c>
      <c r="G17" s="125" t="s">
        <v>51</v>
      </c>
    </row>
    <row r="18" spans="1:7" ht="16.5" hidden="1" thickBot="1">
      <c r="A18" s="150">
        <v>1</v>
      </c>
      <c r="B18" s="82"/>
      <c r="C18" s="1080"/>
      <c r="D18" s="1081"/>
      <c r="E18" s="89"/>
      <c r="F18" s="84"/>
      <c r="G18" s="152">
        <f>C18*E18*F18</f>
        <v>0</v>
      </c>
    </row>
    <row r="19" spans="1:7" ht="16.5" hidden="1" thickBot="1">
      <c r="A19" s="153" t="s">
        <v>35</v>
      </c>
      <c r="B19" s="82"/>
      <c r="C19" s="1073"/>
      <c r="D19" s="1074"/>
      <c r="E19" s="90"/>
      <c r="F19" s="71"/>
      <c r="G19" s="154">
        <f>F19*2</f>
        <v>0</v>
      </c>
    </row>
    <row r="20" spans="1:7" ht="16.5" hidden="1" thickBot="1">
      <c r="A20" s="989" t="s">
        <v>1</v>
      </c>
      <c r="B20" s="990"/>
      <c r="C20" s="990"/>
      <c r="D20" s="990"/>
      <c r="E20" s="990"/>
      <c r="F20" s="991"/>
      <c r="G20" s="155">
        <f>SUM(G18:G19)</f>
        <v>0</v>
      </c>
    </row>
    <row r="21" spans="1:7" ht="31.5" customHeight="1" hidden="1">
      <c r="A21" s="182"/>
      <c r="B21" s="178"/>
      <c r="C21" s="178"/>
      <c r="D21" s="178"/>
      <c r="E21" s="178"/>
      <c r="F21" s="178"/>
      <c r="G21" s="183"/>
    </row>
    <row r="22" spans="1:7" ht="16.5" hidden="1" thickBot="1">
      <c r="A22" s="1000" t="s">
        <v>99</v>
      </c>
      <c r="B22" s="1001"/>
      <c r="C22" s="1001"/>
      <c r="D22" s="1001"/>
      <c r="E22" s="1001"/>
      <c r="F22" s="1001"/>
      <c r="G22" s="1002"/>
    </row>
    <row r="23" spans="1:7" ht="32.25" hidden="1" thickBot="1">
      <c r="A23" s="124" t="s">
        <v>0</v>
      </c>
      <c r="B23" s="48" t="s">
        <v>76</v>
      </c>
      <c r="C23" s="963" t="s">
        <v>2</v>
      </c>
      <c r="D23" s="963"/>
      <c r="E23" s="48" t="s">
        <v>7</v>
      </c>
      <c r="F23" s="48" t="s">
        <v>54</v>
      </c>
      <c r="G23" s="125" t="s">
        <v>51</v>
      </c>
    </row>
    <row r="24" spans="1:7" ht="16.5" hidden="1" thickBot="1">
      <c r="A24" s="124">
        <v>1</v>
      </c>
      <c r="B24" s="92" t="s">
        <v>190</v>
      </c>
      <c r="C24" s="1025"/>
      <c r="D24" s="1026"/>
      <c r="E24" s="93"/>
      <c r="F24" s="94"/>
      <c r="G24" s="126">
        <f>E24*F24</f>
        <v>0</v>
      </c>
    </row>
    <row r="25" spans="1:7" ht="16.5" hidden="1" thickBot="1">
      <c r="A25" s="135" t="s">
        <v>35</v>
      </c>
      <c r="B25" s="92"/>
      <c r="C25" s="1025"/>
      <c r="D25" s="1026"/>
      <c r="E25" s="92"/>
      <c r="F25" s="94"/>
      <c r="G25" s="128">
        <f>E25*F25</f>
        <v>0</v>
      </c>
    </row>
    <row r="26" spans="1:7" ht="16.5" hidden="1" thickBot="1">
      <c r="A26" s="973" t="s">
        <v>1</v>
      </c>
      <c r="B26" s="974"/>
      <c r="C26" s="974"/>
      <c r="D26" s="974"/>
      <c r="E26" s="974"/>
      <c r="F26" s="975"/>
      <c r="G26" s="129">
        <f>SUM(G24:G25)</f>
        <v>0</v>
      </c>
    </row>
    <row r="27" spans="1:7" ht="18.75" customHeight="1" hidden="1">
      <c r="A27" s="182"/>
      <c r="B27" s="178"/>
      <c r="C27" s="178"/>
      <c r="D27" s="178"/>
      <c r="E27" s="178"/>
      <c r="F27" s="178"/>
      <c r="G27" s="183"/>
    </row>
    <row r="28" spans="1:7" ht="16.5" hidden="1" thickBot="1">
      <c r="A28" s="1000" t="s">
        <v>94</v>
      </c>
      <c r="B28" s="1001"/>
      <c r="C28" s="1001"/>
      <c r="D28" s="1001"/>
      <c r="E28" s="1001"/>
      <c r="F28" s="1001"/>
      <c r="G28" s="1002"/>
    </row>
    <row r="29" spans="1:7" ht="48" hidden="1" thickBot="1">
      <c r="A29" s="124" t="s">
        <v>0</v>
      </c>
      <c r="B29" s="1027" t="s">
        <v>57</v>
      </c>
      <c r="C29" s="1028"/>
      <c r="D29" s="4" t="s">
        <v>5</v>
      </c>
      <c r="E29" s="5" t="s">
        <v>53</v>
      </c>
      <c r="F29" s="4" t="s">
        <v>54</v>
      </c>
      <c r="G29" s="125" t="s">
        <v>51</v>
      </c>
    </row>
    <row r="30" spans="1:7" ht="31.5" customHeight="1" hidden="1">
      <c r="A30" s="116" t="s">
        <v>37</v>
      </c>
      <c r="B30" s="1053"/>
      <c r="C30" s="1054"/>
      <c r="D30" s="36"/>
      <c r="E30" s="136"/>
      <c r="F30" s="136"/>
      <c r="G30" s="146">
        <f>E30*F30</f>
        <v>0</v>
      </c>
    </row>
    <row r="31" spans="1:7" ht="32.25" customHeight="1" hidden="1">
      <c r="A31" s="116">
        <v>2</v>
      </c>
      <c r="B31" s="1053"/>
      <c r="C31" s="1054"/>
      <c r="D31" s="36"/>
      <c r="E31" s="136"/>
      <c r="F31" s="136"/>
      <c r="G31" s="146">
        <f>E31*F31</f>
        <v>0</v>
      </c>
    </row>
    <row r="32" spans="1:7" ht="17.25" customHeight="1" hidden="1">
      <c r="A32" s="116">
        <v>3</v>
      </c>
      <c r="B32" s="1053"/>
      <c r="C32" s="1054"/>
      <c r="D32" s="36"/>
      <c r="E32" s="136"/>
      <c r="F32" s="136"/>
      <c r="G32" s="146">
        <f>E32*F32</f>
        <v>0</v>
      </c>
    </row>
    <row r="33" spans="1:7" ht="16.5" hidden="1" thickBot="1">
      <c r="A33" s="145" t="s">
        <v>35</v>
      </c>
      <c r="B33" s="1066"/>
      <c r="C33" s="1075"/>
      <c r="D33" s="79"/>
      <c r="E33" s="97"/>
      <c r="F33" s="81"/>
      <c r="G33" s="146">
        <f>E33*F33</f>
        <v>0</v>
      </c>
    </row>
    <row r="34" spans="1:7" ht="16.5" hidden="1" thickBot="1">
      <c r="A34" s="977" t="s">
        <v>1</v>
      </c>
      <c r="B34" s="977"/>
      <c r="C34" s="977"/>
      <c r="D34" s="136"/>
      <c r="E34" s="136"/>
      <c r="F34" s="139"/>
      <c r="G34" s="142">
        <f>SUM(G30:G33)</f>
        <v>0</v>
      </c>
    </row>
    <row r="35" spans="1:8" ht="16.5" hidden="1" thickBot="1">
      <c r="A35" s="179"/>
      <c r="B35" s="179"/>
      <c r="C35" s="179"/>
      <c r="D35" s="180"/>
      <c r="E35" s="180"/>
      <c r="F35" s="283"/>
      <c r="G35" s="290"/>
      <c r="H35" s="112"/>
    </row>
    <row r="36" spans="1:8" ht="15.75" customHeight="1" hidden="1">
      <c r="A36" s="178"/>
      <c r="B36" s="1222"/>
      <c r="C36" s="1222"/>
      <c r="D36" s="1222"/>
      <c r="E36" s="1222"/>
      <c r="F36" s="178"/>
      <c r="G36" s="49"/>
      <c r="H36" s="112"/>
    </row>
    <row r="37" spans="1:7" ht="16.5" hidden="1" thickBot="1">
      <c r="A37" s="1058" t="s">
        <v>116</v>
      </c>
      <c r="B37" s="1001"/>
      <c r="C37" s="1001"/>
      <c r="D37" s="1001"/>
      <c r="E37" s="1001"/>
      <c r="F37" s="1001"/>
      <c r="G37" s="1002"/>
    </row>
    <row r="38" spans="1:7" ht="48" hidden="1" thickBot="1">
      <c r="A38" s="124" t="s">
        <v>0</v>
      </c>
      <c r="B38" s="1027" t="s">
        <v>57</v>
      </c>
      <c r="C38" s="1028"/>
      <c r="D38" s="4" t="s">
        <v>5</v>
      </c>
      <c r="E38" s="5" t="s">
        <v>53</v>
      </c>
      <c r="F38" s="4" t="s">
        <v>54</v>
      </c>
      <c r="G38" s="125" t="s">
        <v>51</v>
      </c>
    </row>
    <row r="39" spans="1:7" ht="32.25" customHeight="1" hidden="1">
      <c r="A39" s="116" t="s">
        <v>37</v>
      </c>
      <c r="B39" s="1053" t="s">
        <v>191</v>
      </c>
      <c r="C39" s="1054"/>
      <c r="D39" s="136"/>
      <c r="E39" s="136"/>
      <c r="F39" s="136"/>
      <c r="G39" s="146">
        <f>E39*F39*12</f>
        <v>0</v>
      </c>
    </row>
    <row r="40" spans="1:7" ht="16.5" hidden="1" thickBot="1">
      <c r="A40" s="145" t="s">
        <v>35</v>
      </c>
      <c r="B40" s="1066"/>
      <c r="C40" s="1075"/>
      <c r="D40" s="79"/>
      <c r="E40" s="97"/>
      <c r="F40" s="81"/>
      <c r="G40" s="146">
        <f>E40*F40*12</f>
        <v>0</v>
      </c>
    </row>
    <row r="41" spans="1:7" ht="16.5" hidden="1" thickBot="1">
      <c r="A41" s="1000" t="s">
        <v>1</v>
      </c>
      <c r="B41" s="1001"/>
      <c r="C41" s="1001"/>
      <c r="D41" s="136"/>
      <c r="E41" s="136"/>
      <c r="F41" s="139"/>
      <c r="G41" s="142">
        <f>SUM(G39:G40)</f>
        <v>0</v>
      </c>
    </row>
    <row r="42" spans="1:7" ht="31.5" customHeight="1" hidden="1">
      <c r="A42" s="182"/>
      <c r="B42" s="178"/>
      <c r="C42" s="178"/>
      <c r="D42" s="178"/>
      <c r="E42" s="178"/>
      <c r="F42" s="178"/>
      <c r="G42" s="183"/>
    </row>
    <row r="43" spans="1:7" ht="16.5" hidden="1" thickBot="1">
      <c r="A43" s="1077" t="s">
        <v>269</v>
      </c>
      <c r="B43" s="1078"/>
      <c r="C43" s="1078"/>
      <c r="D43" s="1078"/>
      <c r="E43" s="1078"/>
      <c r="F43" s="1078"/>
      <c r="G43" s="1079"/>
    </row>
    <row r="44" spans="1:7" ht="32.25" hidden="1" thickBot="1">
      <c r="A44" s="124" t="s">
        <v>0</v>
      </c>
      <c r="B44" s="1031" t="s">
        <v>80</v>
      </c>
      <c r="C44" s="1032"/>
      <c r="D44" s="1033"/>
      <c r="E44" s="48" t="s">
        <v>7</v>
      </c>
      <c r="F44" s="48" t="s">
        <v>54</v>
      </c>
      <c r="G44" s="125" t="s">
        <v>51</v>
      </c>
    </row>
    <row r="45" spans="1:7" ht="16.5" hidden="1" thickBot="1">
      <c r="A45" s="124">
        <v>1</v>
      </c>
      <c r="B45" s="1044"/>
      <c r="C45" s="1045"/>
      <c r="D45" s="1046"/>
      <c r="E45" s="98"/>
      <c r="F45" s="94"/>
      <c r="G45" s="126">
        <f>E45*F45</f>
        <v>0</v>
      </c>
    </row>
    <row r="46" spans="1:7" ht="16.5" hidden="1" thickBot="1">
      <c r="A46" s="135" t="s">
        <v>35</v>
      </c>
      <c r="B46" s="1044"/>
      <c r="C46" s="1045"/>
      <c r="D46" s="1046"/>
      <c r="E46" s="98"/>
      <c r="F46" s="94"/>
      <c r="G46" s="128">
        <f>E46*F46</f>
        <v>0</v>
      </c>
    </row>
    <row r="47" spans="1:7" ht="16.5" hidden="1" thickBot="1">
      <c r="A47" s="973" t="s">
        <v>1</v>
      </c>
      <c r="B47" s="974"/>
      <c r="C47" s="974"/>
      <c r="D47" s="975"/>
      <c r="E47" s="140"/>
      <c r="F47" s="140"/>
      <c r="G47" s="129">
        <f>SUM(G45:G46)</f>
        <v>0</v>
      </c>
    </row>
    <row r="48" spans="1:7" ht="31.5" customHeight="1" hidden="1">
      <c r="A48" s="182"/>
      <c r="B48" s="178"/>
      <c r="C48" s="178"/>
      <c r="D48" s="178"/>
      <c r="E48" s="178"/>
      <c r="F48" s="178"/>
      <c r="G48" s="183"/>
    </row>
    <row r="49" spans="1:7" ht="16.5" hidden="1" thickBot="1">
      <c r="A49" s="1077" t="s">
        <v>108</v>
      </c>
      <c r="B49" s="1078"/>
      <c r="C49" s="1078"/>
      <c r="D49" s="1078"/>
      <c r="E49" s="1078"/>
      <c r="F49" s="1078"/>
      <c r="G49" s="1079"/>
    </row>
    <row r="50" spans="1:7" ht="32.25" hidden="1" thickBot="1">
      <c r="A50" s="124" t="s">
        <v>0</v>
      </c>
      <c r="B50" s="1031" t="s">
        <v>2</v>
      </c>
      <c r="C50" s="1032"/>
      <c r="D50" s="1033"/>
      <c r="E50" s="48" t="s">
        <v>7</v>
      </c>
      <c r="F50" s="48" t="s">
        <v>54</v>
      </c>
      <c r="G50" s="125" t="s">
        <v>51</v>
      </c>
    </row>
    <row r="51" spans="1:7" ht="16.5" hidden="1" thickBot="1">
      <c r="A51" s="124">
        <v>1</v>
      </c>
      <c r="B51" s="1044"/>
      <c r="C51" s="1045"/>
      <c r="D51" s="1046"/>
      <c r="E51" s="98"/>
      <c r="F51" s="86"/>
      <c r="G51" s="126">
        <f>E51*F51</f>
        <v>0</v>
      </c>
    </row>
    <row r="52" spans="1:7" ht="16.5" hidden="1" thickBot="1">
      <c r="A52" s="135" t="s">
        <v>35</v>
      </c>
      <c r="B52" s="1044"/>
      <c r="C52" s="1045"/>
      <c r="D52" s="1046"/>
      <c r="E52" s="98"/>
      <c r="F52" s="86"/>
      <c r="G52" s="128">
        <f>E52*F52</f>
        <v>0</v>
      </c>
    </row>
    <row r="53" spans="1:7" ht="16.5" hidden="1" thickBot="1">
      <c r="A53" s="973" t="s">
        <v>1</v>
      </c>
      <c r="B53" s="974"/>
      <c r="C53" s="974"/>
      <c r="D53" s="975"/>
      <c r="E53" s="141"/>
      <c r="F53" s="141"/>
      <c r="G53" s="129">
        <f>SUM(G51:G52)</f>
        <v>0</v>
      </c>
    </row>
    <row r="54" spans="1:7" ht="31.5" customHeight="1" hidden="1">
      <c r="A54" s="182"/>
      <c r="B54" s="178"/>
      <c r="C54" s="178"/>
      <c r="D54" s="178"/>
      <c r="E54" s="178"/>
      <c r="F54" s="178"/>
      <c r="G54" s="183"/>
    </row>
    <row r="55" spans="1:7" ht="16.5" hidden="1" thickBot="1">
      <c r="A55" s="973" t="s">
        <v>277</v>
      </c>
      <c r="B55" s="974"/>
      <c r="C55" s="974"/>
      <c r="D55" s="974"/>
      <c r="E55" s="974"/>
      <c r="F55" s="974"/>
      <c r="G55" s="1091"/>
    </row>
    <row r="56" spans="1:7" ht="48" hidden="1" thickBot="1">
      <c r="A56" s="124" t="s">
        <v>0</v>
      </c>
      <c r="B56" s="1027" t="s">
        <v>2</v>
      </c>
      <c r="C56" s="1028"/>
      <c r="D56" s="4" t="s">
        <v>5</v>
      </c>
      <c r="E56" s="4" t="s">
        <v>53</v>
      </c>
      <c r="F56" s="4" t="s">
        <v>54</v>
      </c>
      <c r="G56" s="125" t="s">
        <v>51</v>
      </c>
    </row>
    <row r="57" spans="1:7" ht="16.5" hidden="1" thickBot="1">
      <c r="A57" s="124">
        <v>1</v>
      </c>
      <c r="B57" s="1094"/>
      <c r="C57" s="1095"/>
      <c r="D57" s="99"/>
      <c r="E57" s="100"/>
      <c r="F57" s="94"/>
      <c r="G57" s="158">
        <f>E57*F57</f>
        <v>0</v>
      </c>
    </row>
    <row r="58" spans="1:7" ht="16.5" hidden="1" thickBot="1">
      <c r="A58" s="109" t="s">
        <v>35</v>
      </c>
      <c r="B58" s="1047"/>
      <c r="C58" s="1048"/>
      <c r="D58" s="101"/>
      <c r="E58" s="102"/>
      <c r="F58" s="97"/>
      <c r="G58" s="159">
        <f>E58*F58</f>
        <v>0</v>
      </c>
    </row>
    <row r="59" spans="1:7" ht="16.5" hidden="1" thickBot="1">
      <c r="A59" s="1049" t="s">
        <v>52</v>
      </c>
      <c r="B59" s="1050"/>
      <c r="C59" s="1050"/>
      <c r="D59" s="160"/>
      <c r="E59" s="160"/>
      <c r="F59" s="160"/>
      <c r="G59" s="117">
        <f>SUM(G57:G58)</f>
        <v>0</v>
      </c>
    </row>
    <row r="60" spans="1:7" ht="16.5" hidden="1" thickBot="1">
      <c r="A60" s="179"/>
      <c r="B60" s="179"/>
      <c r="C60" s="179"/>
      <c r="D60" s="180"/>
      <c r="E60" s="180"/>
      <c r="F60" s="180"/>
      <c r="G60" s="181"/>
    </row>
    <row r="61" ht="13.5" hidden="1" thickBot="1"/>
    <row r="62" spans="1:7" ht="38.25" customHeight="1" hidden="1">
      <c r="A62" s="1061" t="s">
        <v>98</v>
      </c>
      <c r="B62" s="1062"/>
      <c r="C62" s="1062"/>
      <c r="D62" s="1062"/>
      <c r="E62" s="1062"/>
      <c r="F62" s="1063"/>
      <c r="G62" s="163">
        <f>G67</f>
        <v>0</v>
      </c>
    </row>
    <row r="63" spans="1:7" ht="31.5" customHeight="1" hidden="1">
      <c r="A63" s="1055" t="s">
        <v>99</v>
      </c>
      <c r="B63" s="1056"/>
      <c r="C63" s="1056"/>
      <c r="D63" s="1056"/>
      <c r="E63" s="1056"/>
      <c r="F63" s="1056"/>
      <c r="G63" s="1057"/>
    </row>
    <row r="64" spans="1:7" ht="31.5" customHeight="1" hidden="1">
      <c r="A64" s="124" t="s">
        <v>0</v>
      </c>
      <c r="B64" s="48" t="s">
        <v>76</v>
      </c>
      <c r="C64" s="1031" t="s">
        <v>2</v>
      </c>
      <c r="D64" s="1033"/>
      <c r="E64" s="48" t="s">
        <v>7</v>
      </c>
      <c r="F64" s="48" t="s">
        <v>54</v>
      </c>
      <c r="G64" s="125" t="s">
        <v>51</v>
      </c>
    </row>
    <row r="65" spans="1:7" ht="33.75" customHeight="1" hidden="1">
      <c r="A65" s="124">
        <v>1</v>
      </c>
      <c r="B65" s="92"/>
      <c r="C65" s="1025"/>
      <c r="D65" s="1026"/>
      <c r="E65" s="93"/>
      <c r="F65" s="94"/>
      <c r="G65" s="126">
        <f>E65*F65</f>
        <v>0</v>
      </c>
    </row>
    <row r="66" spans="1:7" ht="16.5" hidden="1" thickBot="1">
      <c r="A66" s="135" t="s">
        <v>35</v>
      </c>
      <c r="B66" s="92"/>
      <c r="C66" s="1025"/>
      <c r="D66" s="1026"/>
      <c r="E66" s="92"/>
      <c r="F66" s="94"/>
      <c r="G66" s="128">
        <f>E66*F66</f>
        <v>0</v>
      </c>
    </row>
    <row r="67" spans="1:7" ht="16.5" hidden="1" thickBot="1">
      <c r="A67" s="1224" t="s">
        <v>1</v>
      </c>
      <c r="B67" s="1225"/>
      <c r="C67" s="1225"/>
      <c r="D67" s="1225"/>
      <c r="E67" s="1225"/>
      <c r="F67" s="1226"/>
      <c r="G67" s="133">
        <f>SUM(G65:G66)</f>
        <v>0</v>
      </c>
    </row>
    <row r="68" ht="13.5" hidden="1" thickBot="1"/>
    <row r="69" ht="13.5" hidden="1" thickBot="1"/>
    <row r="70" spans="1:7" ht="18.75">
      <c r="A70" s="1235" t="s">
        <v>97</v>
      </c>
      <c r="B70" s="1236"/>
      <c r="C70" s="1236"/>
      <c r="D70" s="1236"/>
      <c r="E70" s="1236"/>
      <c r="F70" s="1236"/>
      <c r="G70" s="553">
        <f>G128</f>
        <v>81900</v>
      </c>
    </row>
    <row r="71" spans="1:7" ht="12.75">
      <c r="A71" s="111"/>
      <c r="B71" s="112"/>
      <c r="C71" s="112"/>
      <c r="D71" s="112"/>
      <c r="E71" s="112"/>
      <c r="F71" s="112"/>
      <c r="G71" s="113"/>
    </row>
    <row r="72" spans="1:7" ht="15.75" hidden="1">
      <c r="A72" s="1000" t="s">
        <v>100</v>
      </c>
      <c r="B72" s="1001"/>
      <c r="C72" s="1001"/>
      <c r="D72" s="1001"/>
      <c r="E72" s="1001"/>
      <c r="F72" s="1001"/>
      <c r="G72" s="1002"/>
    </row>
    <row r="73" spans="1:7" ht="47.25" hidden="1">
      <c r="A73" s="124" t="s">
        <v>0</v>
      </c>
      <c r="B73" s="1065" t="s">
        <v>57</v>
      </c>
      <c r="C73" s="1065"/>
      <c r="D73" s="4" t="s">
        <v>5</v>
      </c>
      <c r="E73" s="4" t="s">
        <v>53</v>
      </c>
      <c r="F73" s="4" t="s">
        <v>54</v>
      </c>
      <c r="G73" s="125" t="s">
        <v>51</v>
      </c>
    </row>
    <row r="74" spans="1:7" ht="15.75" hidden="1">
      <c r="A74" s="143" t="s">
        <v>185</v>
      </c>
      <c r="B74" s="1087"/>
      <c r="C74" s="1088"/>
      <c r="D74" s="36"/>
      <c r="E74" s="136"/>
      <c r="F74" s="136"/>
      <c r="G74" s="146">
        <f>E74*F74</f>
        <v>0</v>
      </c>
    </row>
    <row r="75" spans="1:7" ht="18.75" customHeight="1" hidden="1">
      <c r="A75" s="143" t="s">
        <v>186</v>
      </c>
      <c r="B75" s="1082"/>
      <c r="C75" s="1083"/>
      <c r="D75" s="79"/>
      <c r="E75" s="80"/>
      <c r="F75" s="39"/>
      <c r="G75" s="146">
        <f>E75*F75</f>
        <v>0</v>
      </c>
    </row>
    <row r="76" spans="1:7" ht="18.75" customHeight="1" hidden="1">
      <c r="A76" s="143" t="s">
        <v>266</v>
      </c>
      <c r="B76" s="1082"/>
      <c r="C76" s="1083"/>
      <c r="D76" s="79"/>
      <c r="E76" s="80"/>
      <c r="F76" s="39"/>
      <c r="G76" s="146">
        <f>E76*F76</f>
        <v>0</v>
      </c>
    </row>
    <row r="77" spans="1:7" ht="18.75" customHeight="1" hidden="1">
      <c r="A77" s="143" t="s">
        <v>263</v>
      </c>
      <c r="B77" s="1082"/>
      <c r="C77" s="1083"/>
      <c r="D77" s="79"/>
      <c r="E77" s="80"/>
      <c r="F77" s="39"/>
      <c r="G77" s="146">
        <f>E77*F77</f>
        <v>0</v>
      </c>
    </row>
    <row r="78" spans="1:7" ht="15.75" hidden="1">
      <c r="A78" s="145" t="s">
        <v>35</v>
      </c>
      <c r="B78" s="1066"/>
      <c r="C78" s="1075"/>
      <c r="D78" s="79"/>
      <c r="E78" s="80"/>
      <c r="F78" s="81"/>
      <c r="G78" s="146">
        <f>E78*F78</f>
        <v>0</v>
      </c>
    </row>
    <row r="79" spans="1:7" ht="15.75" hidden="1">
      <c r="A79" s="976" t="s">
        <v>52</v>
      </c>
      <c r="B79" s="977"/>
      <c r="C79" s="977"/>
      <c r="D79" s="977"/>
      <c r="E79" s="977"/>
      <c r="F79" s="43"/>
      <c r="G79" s="142">
        <f>SUM(G74:G78)</f>
        <v>0</v>
      </c>
    </row>
    <row r="80" spans="1:7" ht="31.5" customHeight="1" hidden="1">
      <c r="A80" s="111"/>
      <c r="B80" s="112"/>
      <c r="C80" s="112"/>
      <c r="D80" s="112"/>
      <c r="E80" s="112"/>
      <c r="F80" s="112"/>
      <c r="G80" s="113"/>
    </row>
    <row r="81" spans="1:7" ht="15.75" hidden="1">
      <c r="A81" s="976" t="s">
        <v>101</v>
      </c>
      <c r="B81" s="977"/>
      <c r="C81" s="977"/>
      <c r="D81" s="977"/>
      <c r="E81" s="977"/>
      <c r="F81" s="977"/>
      <c r="G81" s="142">
        <f>G87+G93</f>
        <v>0</v>
      </c>
    </row>
    <row r="82" spans="1:7" ht="15.75" hidden="1">
      <c r="A82" s="1000" t="s">
        <v>103</v>
      </c>
      <c r="B82" s="1001"/>
      <c r="C82" s="1001"/>
      <c r="D82" s="1001"/>
      <c r="E82" s="1001"/>
      <c r="F82" s="1001"/>
      <c r="G82" s="1002"/>
    </row>
    <row r="83" spans="1:7" ht="63" hidden="1">
      <c r="A83" s="114" t="s">
        <v>0</v>
      </c>
      <c r="B83" s="7" t="s">
        <v>57</v>
      </c>
      <c r="C83" s="4" t="s">
        <v>62</v>
      </c>
      <c r="D83" s="4" t="s">
        <v>63</v>
      </c>
      <c r="E83" s="4" t="s">
        <v>64</v>
      </c>
      <c r="F83" s="4" t="s">
        <v>72</v>
      </c>
      <c r="G83" s="125" t="s">
        <v>51</v>
      </c>
    </row>
    <row r="84" spans="1:7" ht="15.75" hidden="1">
      <c r="A84" s="1037" t="s">
        <v>37</v>
      </c>
      <c r="B84" s="1051" t="s">
        <v>58</v>
      </c>
      <c r="C84" s="36" t="s">
        <v>60</v>
      </c>
      <c r="D84" s="72"/>
      <c r="E84" s="72"/>
      <c r="F84" s="291"/>
      <c r="G84" s="147">
        <f>D84*E84*F84</f>
        <v>0</v>
      </c>
    </row>
    <row r="85" spans="1:7" ht="15.75" hidden="1">
      <c r="A85" s="1038"/>
      <c r="B85" s="1052"/>
      <c r="C85" s="36" t="s">
        <v>61</v>
      </c>
      <c r="D85" s="72"/>
      <c r="E85" s="72"/>
      <c r="F85" s="291"/>
      <c r="G85" s="148">
        <f>D85*E85*F85</f>
        <v>0</v>
      </c>
    </row>
    <row r="86" spans="1:7" ht="15.75" hidden="1">
      <c r="A86" s="149" t="s">
        <v>38</v>
      </c>
      <c r="B86" s="85" t="s">
        <v>59</v>
      </c>
      <c r="C86" s="78"/>
      <c r="D86" s="72"/>
      <c r="E86" s="72"/>
      <c r="F86" s="84"/>
      <c r="G86" s="148">
        <f>D86*E86*F86</f>
        <v>0</v>
      </c>
    </row>
    <row r="87" spans="1:7" ht="15.75" hidden="1">
      <c r="A87" s="973" t="s">
        <v>1</v>
      </c>
      <c r="B87" s="974"/>
      <c r="C87" s="974"/>
      <c r="D87" s="974"/>
      <c r="E87" s="974"/>
      <c r="F87" s="975"/>
      <c r="G87" s="142">
        <f>SUM(G84:G86)</f>
        <v>0</v>
      </c>
    </row>
    <row r="88" spans="1:7" ht="12.75" hidden="1">
      <c r="A88" s="111"/>
      <c r="B88" s="112"/>
      <c r="C88" s="112"/>
      <c r="D88" s="112"/>
      <c r="E88" s="112"/>
      <c r="F88" s="112"/>
      <c r="G88" s="113"/>
    </row>
    <row r="89" spans="1:7" ht="15.75" hidden="1">
      <c r="A89" s="1000" t="s">
        <v>104</v>
      </c>
      <c r="B89" s="1001"/>
      <c r="C89" s="1001"/>
      <c r="D89" s="1001"/>
      <c r="E89" s="1001"/>
      <c r="F89" s="1001"/>
      <c r="G89" s="1002"/>
    </row>
    <row r="90" spans="1:7" ht="31.5" hidden="1">
      <c r="A90" s="150" t="s">
        <v>0</v>
      </c>
      <c r="B90" s="41" t="s">
        <v>47</v>
      </c>
      <c r="C90" s="1003" t="s">
        <v>48</v>
      </c>
      <c r="D90" s="1004"/>
      <c r="E90" s="1005"/>
      <c r="F90" s="36" t="s">
        <v>4</v>
      </c>
      <c r="G90" s="151" t="s">
        <v>51</v>
      </c>
    </row>
    <row r="91" spans="1:7" ht="15.75" hidden="1">
      <c r="A91" s="150">
        <v>1</v>
      </c>
      <c r="B91" s="82"/>
      <c r="C91" s="1073"/>
      <c r="D91" s="1074"/>
      <c r="E91" s="1220"/>
      <c r="F91" s="83"/>
      <c r="G91" s="152">
        <f>F91*2</f>
        <v>0</v>
      </c>
    </row>
    <row r="92" spans="1:7" ht="15.75" hidden="1">
      <c r="A92" s="153" t="s">
        <v>35</v>
      </c>
      <c r="B92" s="82"/>
      <c r="C92" s="1073"/>
      <c r="D92" s="1074"/>
      <c r="E92" s="1220"/>
      <c r="F92" s="83"/>
      <c r="G92" s="154">
        <f>F92*2</f>
        <v>0</v>
      </c>
    </row>
    <row r="93" spans="1:7" ht="15.75" hidden="1">
      <c r="A93" s="989" t="s">
        <v>1</v>
      </c>
      <c r="B93" s="990"/>
      <c r="C93" s="990"/>
      <c r="D93" s="990"/>
      <c r="E93" s="990"/>
      <c r="F93" s="991"/>
      <c r="G93" s="155">
        <f>SUM(G91:G92)</f>
        <v>0</v>
      </c>
    </row>
    <row r="94" spans="1:7" ht="31.5" customHeight="1" hidden="1">
      <c r="A94" s="111"/>
      <c r="B94" s="112"/>
      <c r="C94" s="112"/>
      <c r="D94" s="112"/>
      <c r="E94" s="112"/>
      <c r="F94" s="112"/>
      <c r="G94" s="113"/>
    </row>
    <row r="95" spans="1:7" ht="15.75" hidden="1">
      <c r="A95" s="1000" t="s">
        <v>105</v>
      </c>
      <c r="B95" s="1001"/>
      <c r="C95" s="1001"/>
      <c r="D95" s="1001"/>
      <c r="E95" s="1001"/>
      <c r="F95" s="1001"/>
      <c r="G95" s="1002"/>
    </row>
    <row r="96" spans="1:7" ht="78.75" hidden="1">
      <c r="A96" s="124" t="s">
        <v>0</v>
      </c>
      <c r="B96" s="7" t="s">
        <v>57</v>
      </c>
      <c r="C96" s="4" t="s">
        <v>6</v>
      </c>
      <c r="D96" s="4" t="s">
        <v>7</v>
      </c>
      <c r="E96" s="998" t="s">
        <v>69</v>
      </c>
      <c r="F96" s="999"/>
      <c r="G96" s="125" t="s">
        <v>51</v>
      </c>
    </row>
    <row r="97" spans="1:7" ht="15.75" hidden="1">
      <c r="A97" s="156">
        <v>1</v>
      </c>
      <c r="B97" s="42" t="s">
        <v>8</v>
      </c>
      <c r="C97" s="4" t="s">
        <v>9</v>
      </c>
      <c r="D97" s="65"/>
      <c r="E97" s="1029"/>
      <c r="F97" s="1030"/>
      <c r="G97" s="262">
        <f>D97*E97</f>
        <v>0</v>
      </c>
    </row>
    <row r="98" spans="1:7" ht="15.75" hidden="1">
      <c r="A98" s="156">
        <v>2</v>
      </c>
      <c r="B98" s="40" t="s">
        <v>10</v>
      </c>
      <c r="C98" s="36" t="s">
        <v>11</v>
      </c>
      <c r="D98" s="87"/>
      <c r="E98" s="1029"/>
      <c r="F98" s="1030"/>
      <c r="G98" s="262">
        <f>D98*E98</f>
        <v>0</v>
      </c>
    </row>
    <row r="99" spans="1:7" ht="15.75" hidden="1">
      <c r="A99" s="109">
        <v>3</v>
      </c>
      <c r="B99" s="40" t="s">
        <v>66</v>
      </c>
      <c r="C99" s="4" t="s">
        <v>65</v>
      </c>
      <c r="D99" s="88"/>
      <c r="E99" s="1029"/>
      <c r="F99" s="1030"/>
      <c r="G99" s="144">
        <f>D99*E99</f>
        <v>0</v>
      </c>
    </row>
    <row r="100" spans="1:7" ht="15.75" hidden="1">
      <c r="A100" s="109">
        <v>4</v>
      </c>
      <c r="B100" s="40" t="s">
        <v>67</v>
      </c>
      <c r="C100" s="4" t="s">
        <v>65</v>
      </c>
      <c r="D100" s="88"/>
      <c r="E100" s="1029"/>
      <c r="F100" s="1030"/>
      <c r="G100" s="144">
        <f>D100*E100</f>
        <v>0</v>
      </c>
    </row>
    <row r="101" spans="1:7" ht="15.75" hidden="1">
      <c r="A101" s="109"/>
      <c r="B101" s="40" t="s">
        <v>285</v>
      </c>
      <c r="C101" s="4" t="s">
        <v>65</v>
      </c>
      <c r="D101" s="88"/>
      <c r="E101" s="1029"/>
      <c r="F101" s="1030"/>
      <c r="G101" s="144">
        <f>(G97+G98)*4.1%</f>
        <v>0</v>
      </c>
    </row>
    <row r="102" spans="1:7" ht="15.75" hidden="1">
      <c r="A102" s="973" t="s">
        <v>1</v>
      </c>
      <c r="B102" s="974"/>
      <c r="C102" s="974"/>
      <c r="D102" s="974"/>
      <c r="E102" s="974"/>
      <c r="F102" s="975"/>
      <c r="G102" s="292">
        <f>SUM(G97:G101)</f>
        <v>0</v>
      </c>
    </row>
    <row r="103" spans="1:7" ht="31.5" customHeight="1" hidden="1">
      <c r="A103" s="111"/>
      <c r="B103" s="112"/>
      <c r="C103" s="112"/>
      <c r="D103" s="112"/>
      <c r="E103" s="112"/>
      <c r="F103" s="112"/>
      <c r="G103" s="113"/>
    </row>
    <row r="104" spans="1:7" ht="33.75" customHeight="1" hidden="1">
      <c r="A104" s="1055" t="s">
        <v>111</v>
      </c>
      <c r="B104" s="1056"/>
      <c r="C104" s="1056"/>
      <c r="D104" s="1056"/>
      <c r="E104" s="1056"/>
      <c r="F104" s="1056"/>
      <c r="G104" s="1057"/>
    </row>
    <row r="105" spans="1:7" ht="31.5" hidden="1">
      <c r="A105" s="124" t="s">
        <v>0</v>
      </c>
      <c r="B105" s="7" t="s">
        <v>57</v>
      </c>
      <c r="C105" s="998" t="s">
        <v>7</v>
      </c>
      <c r="D105" s="1076"/>
      <c r="E105" s="4" t="s">
        <v>73</v>
      </c>
      <c r="F105" s="4" t="s">
        <v>68</v>
      </c>
      <c r="G105" s="125" t="s">
        <v>51</v>
      </c>
    </row>
    <row r="106" spans="1:7" ht="15.75" hidden="1">
      <c r="A106" s="150">
        <v>1</v>
      </c>
      <c r="B106" s="82"/>
      <c r="C106" s="1080"/>
      <c r="D106" s="1081"/>
      <c r="E106" s="89"/>
      <c r="F106" s="84"/>
      <c r="G106" s="152">
        <f>C106*E106*F106</f>
        <v>0</v>
      </c>
    </row>
    <row r="107" spans="1:7" ht="15.75" hidden="1">
      <c r="A107" s="153" t="s">
        <v>35</v>
      </c>
      <c r="B107" s="82"/>
      <c r="C107" s="1073"/>
      <c r="D107" s="1074"/>
      <c r="E107" s="90"/>
      <c r="F107" s="71"/>
      <c r="G107" s="154">
        <f>F107*2</f>
        <v>0</v>
      </c>
    </row>
    <row r="108" spans="1:7" ht="15.75" hidden="1">
      <c r="A108" s="989" t="s">
        <v>1</v>
      </c>
      <c r="B108" s="990"/>
      <c r="C108" s="990"/>
      <c r="D108" s="990"/>
      <c r="E108" s="990"/>
      <c r="F108" s="991"/>
      <c r="G108" s="155">
        <f>SUM(G106:G107)</f>
        <v>0</v>
      </c>
    </row>
    <row r="109" spans="1:7" ht="31.5" customHeight="1" hidden="1">
      <c r="A109" s="111"/>
      <c r="B109" s="112"/>
      <c r="C109" s="112"/>
      <c r="D109" s="112"/>
      <c r="E109" s="112"/>
      <c r="F109" s="112"/>
      <c r="G109" s="113"/>
    </row>
    <row r="110" spans="1:7" ht="15.75" hidden="1">
      <c r="A110" s="976" t="s">
        <v>99</v>
      </c>
      <c r="B110" s="977"/>
      <c r="C110" s="977"/>
      <c r="D110" s="977"/>
      <c r="E110" s="977"/>
      <c r="F110" s="977"/>
      <c r="G110" s="129">
        <f>G116+G122</f>
        <v>0</v>
      </c>
    </row>
    <row r="111" spans="1:7" ht="15.75" hidden="1">
      <c r="A111" s="1000" t="s">
        <v>106</v>
      </c>
      <c r="B111" s="1001"/>
      <c r="C111" s="1001"/>
      <c r="D111" s="1001"/>
      <c r="E111" s="1001"/>
      <c r="F111" s="1001"/>
      <c r="G111" s="1002"/>
    </row>
    <row r="112" spans="1:7" ht="78.75" hidden="1">
      <c r="A112" s="124" t="s">
        <v>0</v>
      </c>
      <c r="B112" s="5" t="s">
        <v>57</v>
      </c>
      <c r="C112" s="4" t="s">
        <v>6</v>
      </c>
      <c r="D112" s="4" t="s">
        <v>71</v>
      </c>
      <c r="E112" s="4" t="s">
        <v>73</v>
      </c>
      <c r="F112" s="4" t="s">
        <v>74</v>
      </c>
      <c r="G112" s="125" t="s">
        <v>51</v>
      </c>
    </row>
    <row r="113" spans="1:7" ht="15.75" hidden="1">
      <c r="A113" s="124">
        <v>1</v>
      </c>
      <c r="B113" s="92" t="s">
        <v>70</v>
      </c>
      <c r="C113" s="4" t="s">
        <v>65</v>
      </c>
      <c r="D113" s="91"/>
      <c r="E113" s="93"/>
      <c r="F113" s="94"/>
      <c r="G113" s="126">
        <f>D113*E113*F113</f>
        <v>0</v>
      </c>
    </row>
    <row r="114" spans="1:7" ht="31.5" hidden="1">
      <c r="A114" s="127">
        <v>2</v>
      </c>
      <c r="B114" s="92" t="s">
        <v>75</v>
      </c>
      <c r="C114" s="91"/>
      <c r="D114" s="91">
        <v>1</v>
      </c>
      <c r="E114" s="93"/>
      <c r="F114" s="94"/>
      <c r="G114" s="128">
        <f>D114*E114*F114</f>
        <v>0</v>
      </c>
    </row>
    <row r="115" spans="1:7" ht="15.75" hidden="1">
      <c r="A115" s="135" t="s">
        <v>35</v>
      </c>
      <c r="B115" s="92"/>
      <c r="C115" s="91"/>
      <c r="D115" s="91"/>
      <c r="E115" s="92"/>
      <c r="F115" s="94"/>
      <c r="G115" s="128">
        <f>D115*E115*F115</f>
        <v>0</v>
      </c>
    </row>
    <row r="116" spans="1:7" ht="15.75" hidden="1">
      <c r="A116" s="973" t="s">
        <v>1</v>
      </c>
      <c r="B116" s="974"/>
      <c r="C116" s="974"/>
      <c r="D116" s="974"/>
      <c r="E116" s="974"/>
      <c r="F116" s="975"/>
      <c r="G116" s="129">
        <f>SUM(G113:G115)</f>
        <v>0</v>
      </c>
    </row>
    <row r="117" spans="1:7" ht="12.75" hidden="1">
      <c r="A117" s="111"/>
      <c r="B117" s="112"/>
      <c r="C117" s="112"/>
      <c r="D117" s="112"/>
      <c r="E117" s="112"/>
      <c r="F117" s="112"/>
      <c r="G117" s="113"/>
    </row>
    <row r="118" spans="1:7" ht="15.75" hidden="1">
      <c r="A118" s="1000" t="s">
        <v>107</v>
      </c>
      <c r="B118" s="1001"/>
      <c r="C118" s="1001"/>
      <c r="D118" s="1001"/>
      <c r="E118" s="1001"/>
      <c r="F118" s="1001"/>
      <c r="G118" s="1002"/>
    </row>
    <row r="119" spans="1:7" ht="31.5" hidden="1">
      <c r="A119" s="124" t="s">
        <v>0</v>
      </c>
      <c r="B119" s="48" t="s">
        <v>76</v>
      </c>
      <c r="C119" s="963" t="s">
        <v>2</v>
      </c>
      <c r="D119" s="963"/>
      <c r="E119" s="48" t="s">
        <v>7</v>
      </c>
      <c r="F119" s="48" t="s">
        <v>54</v>
      </c>
      <c r="G119" s="125" t="s">
        <v>51</v>
      </c>
    </row>
    <row r="120" spans="1:7" ht="31.5" customHeight="1" hidden="1">
      <c r="A120" s="124">
        <v>1</v>
      </c>
      <c r="B120" s="92" t="s">
        <v>264</v>
      </c>
      <c r="C120" s="1025"/>
      <c r="D120" s="1026"/>
      <c r="E120" s="93"/>
      <c r="F120" s="94"/>
      <c r="G120" s="126">
        <f>E120*F120</f>
        <v>0</v>
      </c>
    </row>
    <row r="121" spans="1:7" ht="15.75" hidden="1">
      <c r="A121" s="135" t="s">
        <v>35</v>
      </c>
      <c r="B121" s="92"/>
      <c r="C121" s="1025"/>
      <c r="D121" s="1026"/>
      <c r="E121" s="92"/>
      <c r="F121" s="94"/>
      <c r="G121" s="128">
        <f>E121*F121</f>
        <v>0</v>
      </c>
    </row>
    <row r="122" spans="1:7" ht="15.75" hidden="1">
      <c r="A122" s="973" t="s">
        <v>1</v>
      </c>
      <c r="B122" s="974"/>
      <c r="C122" s="974"/>
      <c r="D122" s="974"/>
      <c r="E122" s="974"/>
      <c r="F122" s="975"/>
      <c r="G122" s="129">
        <f>SUM(G120:G121)</f>
        <v>0</v>
      </c>
    </row>
    <row r="123" spans="1:7" ht="31.5" customHeight="1" hidden="1">
      <c r="A123" s="111"/>
      <c r="B123" s="112"/>
      <c r="C123" s="112"/>
      <c r="D123" s="112"/>
      <c r="E123" s="112"/>
      <c r="F123" s="112"/>
      <c r="G123" s="113"/>
    </row>
    <row r="124" spans="1:7" ht="15.75">
      <c r="A124" s="1000" t="s">
        <v>94</v>
      </c>
      <c r="B124" s="1001"/>
      <c r="C124" s="1001"/>
      <c r="D124" s="1001"/>
      <c r="E124" s="1001"/>
      <c r="F124" s="1001"/>
      <c r="G124" s="1002"/>
    </row>
    <row r="125" spans="1:7" ht="47.25">
      <c r="A125" s="124" t="s">
        <v>0</v>
      </c>
      <c r="B125" s="1027" t="s">
        <v>57</v>
      </c>
      <c r="C125" s="1028"/>
      <c r="D125" s="4" t="s">
        <v>5</v>
      </c>
      <c r="E125" s="5" t="s">
        <v>53</v>
      </c>
      <c r="F125" s="4" t="s">
        <v>54</v>
      </c>
      <c r="G125" s="125" t="s">
        <v>51</v>
      </c>
    </row>
    <row r="126" spans="1:7" ht="81" customHeight="1">
      <c r="A126" s="116" t="s">
        <v>37</v>
      </c>
      <c r="B126" s="1053" t="s">
        <v>286</v>
      </c>
      <c r="C126" s="1054"/>
      <c r="D126" s="136" t="s">
        <v>261</v>
      </c>
      <c r="E126" s="136">
        <v>1</v>
      </c>
      <c r="F126" s="263">
        <v>81900</v>
      </c>
      <c r="G126" s="685">
        <f>E126*F126</f>
        <v>81900</v>
      </c>
    </row>
    <row r="127" spans="1:7" ht="28.5" customHeight="1" hidden="1">
      <c r="A127" s="145" t="s">
        <v>186</v>
      </c>
      <c r="B127" s="1082" t="s">
        <v>845</v>
      </c>
      <c r="C127" s="1083"/>
      <c r="D127" s="79" t="s">
        <v>261</v>
      </c>
      <c r="E127" s="265"/>
      <c r="F127" s="303"/>
      <c r="G127" s="686">
        <f>E127*F127</f>
        <v>0</v>
      </c>
    </row>
    <row r="128" spans="1:7" ht="15.75">
      <c r="A128" s="977" t="s">
        <v>1</v>
      </c>
      <c r="B128" s="977"/>
      <c r="C128" s="977"/>
      <c r="D128" s="136"/>
      <c r="E128" s="136"/>
      <c r="F128" s="263"/>
      <c r="G128" s="687">
        <f>SUM(G126:G127)</f>
        <v>81900</v>
      </c>
    </row>
    <row r="129" spans="1:8" ht="15.75">
      <c r="A129" s="179"/>
      <c r="B129" s="179"/>
      <c r="C129" s="179"/>
      <c r="D129" s="180"/>
      <c r="E129" s="180"/>
      <c r="F129" s="283"/>
      <c r="G129" s="293"/>
      <c r="H129" s="112"/>
    </row>
    <row r="130" spans="1:8" ht="15.75" hidden="1">
      <c r="A130" s="178"/>
      <c r="B130" s="281" t="s">
        <v>251</v>
      </c>
      <c r="C130" s="282">
        <v>56800</v>
      </c>
      <c r="D130" s="178"/>
      <c r="E130" s="178"/>
      <c r="F130" s="178"/>
      <c r="G130" s="276"/>
      <c r="H130" s="112"/>
    </row>
    <row r="131" spans="1:8" ht="15.75" hidden="1">
      <c r="A131" s="178"/>
      <c r="B131" s="281" t="s">
        <v>252</v>
      </c>
      <c r="C131" s="282" t="e">
        <f>C130-#REF!-G128</f>
        <v>#REF!</v>
      </c>
      <c r="D131" s="178"/>
      <c r="E131" s="178"/>
      <c r="F131" s="178"/>
      <c r="G131" s="276"/>
      <c r="H131" s="112"/>
    </row>
    <row r="132" spans="1:8" ht="15.75" hidden="1">
      <c r="A132" s="47"/>
      <c r="B132" s="47"/>
      <c r="C132" s="47"/>
      <c r="D132" s="47"/>
      <c r="E132" s="47"/>
      <c r="F132" s="47"/>
      <c r="G132" s="276"/>
      <c r="H132" s="112"/>
    </row>
    <row r="133" spans="1:8" ht="24" customHeight="1" hidden="1">
      <c r="A133" s="178"/>
      <c r="B133" s="1214" t="s">
        <v>287</v>
      </c>
      <c r="C133" s="1214"/>
      <c r="D133" s="1214"/>
      <c r="E133" s="1214"/>
      <c r="F133" s="178"/>
      <c r="G133" s="49"/>
      <c r="H133" s="112"/>
    </row>
    <row r="134" spans="1:7" ht="15.75" hidden="1">
      <c r="A134" s="116" t="s">
        <v>37</v>
      </c>
      <c r="B134" s="1087" t="s">
        <v>112</v>
      </c>
      <c r="C134" s="1090"/>
      <c r="D134" s="136"/>
      <c r="E134" s="136"/>
      <c r="F134" s="136"/>
      <c r="G134" s="146">
        <f>E134*F134</f>
        <v>0</v>
      </c>
    </row>
    <row r="135" spans="1:7" ht="15.75" hidden="1">
      <c r="A135" s="145" t="s">
        <v>35</v>
      </c>
      <c r="B135" s="1066"/>
      <c r="C135" s="1075"/>
      <c r="D135" s="79"/>
      <c r="E135" s="97"/>
      <c r="F135" s="81"/>
      <c r="G135" s="146">
        <f>E135*F135</f>
        <v>0</v>
      </c>
    </row>
    <row r="136" spans="1:7" ht="15.75" hidden="1">
      <c r="A136" s="1000" t="s">
        <v>1</v>
      </c>
      <c r="B136" s="1001"/>
      <c r="C136" s="1001"/>
      <c r="D136" s="136"/>
      <c r="E136" s="136"/>
      <c r="F136" s="139"/>
      <c r="G136" s="142">
        <f>SUM(G134:G135)</f>
        <v>0</v>
      </c>
    </row>
    <row r="137" spans="1:7" ht="31.5" customHeight="1" hidden="1">
      <c r="A137" s="111"/>
      <c r="B137" s="112"/>
      <c r="C137" s="112"/>
      <c r="D137" s="112"/>
      <c r="E137" s="112"/>
      <c r="F137" s="112"/>
      <c r="G137" s="113"/>
    </row>
    <row r="138" spans="1:7" ht="15.75" hidden="1">
      <c r="A138" s="1000" t="s">
        <v>116</v>
      </c>
      <c r="B138" s="1001"/>
      <c r="C138" s="1001"/>
      <c r="D138" s="1001"/>
      <c r="E138" s="1001"/>
      <c r="F138" s="1001"/>
      <c r="G138" s="1002"/>
    </row>
    <row r="139" spans="1:7" ht="47.25" hidden="1">
      <c r="A139" s="124" t="s">
        <v>0</v>
      </c>
      <c r="B139" s="1027" t="s">
        <v>57</v>
      </c>
      <c r="C139" s="1028"/>
      <c r="D139" s="4" t="s">
        <v>5</v>
      </c>
      <c r="E139" s="5" t="s">
        <v>53</v>
      </c>
      <c r="F139" s="4" t="s">
        <v>54</v>
      </c>
      <c r="G139" s="125" t="s">
        <v>51</v>
      </c>
    </row>
    <row r="140" spans="1:7" ht="15.75" hidden="1">
      <c r="A140" s="116" t="s">
        <v>37</v>
      </c>
      <c r="B140" s="1087" t="s">
        <v>117</v>
      </c>
      <c r="C140" s="1090"/>
      <c r="D140" s="136"/>
      <c r="E140" s="136"/>
      <c r="F140" s="136"/>
      <c r="G140" s="157"/>
    </row>
    <row r="141" spans="1:7" ht="15.75" hidden="1">
      <c r="A141" s="143" t="s">
        <v>36</v>
      </c>
      <c r="B141" s="1066"/>
      <c r="C141" s="1075"/>
      <c r="D141" s="79"/>
      <c r="E141" s="97"/>
      <c r="F141" s="39"/>
      <c r="G141" s="144">
        <f>E141*F141*12</f>
        <v>0</v>
      </c>
    </row>
    <row r="142" spans="1:7" ht="15.75" hidden="1">
      <c r="A142" s="145" t="s">
        <v>35</v>
      </c>
      <c r="B142" s="1066"/>
      <c r="C142" s="1075"/>
      <c r="D142" s="79"/>
      <c r="E142" s="97"/>
      <c r="F142" s="81"/>
      <c r="G142" s="146">
        <f>E142*F142*12</f>
        <v>0</v>
      </c>
    </row>
    <row r="143" spans="1:7" ht="15.75" hidden="1">
      <c r="A143" s="143" t="s">
        <v>38</v>
      </c>
      <c r="B143" s="1066" t="s">
        <v>118</v>
      </c>
      <c r="C143" s="1075"/>
      <c r="D143" s="78"/>
      <c r="E143" s="78"/>
      <c r="F143" s="136"/>
      <c r="G143" s="157"/>
    </row>
    <row r="144" spans="1:7" ht="15.75" hidden="1">
      <c r="A144" s="143" t="s">
        <v>39</v>
      </c>
      <c r="B144" s="1066"/>
      <c r="C144" s="1075"/>
      <c r="D144" s="79"/>
      <c r="E144" s="97"/>
      <c r="F144" s="39"/>
      <c r="G144" s="144">
        <f>E144*F144</f>
        <v>0</v>
      </c>
    </row>
    <row r="145" spans="1:7" ht="15.75" hidden="1">
      <c r="A145" s="145" t="s">
        <v>35</v>
      </c>
      <c r="B145" s="1066"/>
      <c r="C145" s="1075"/>
      <c r="D145" s="79"/>
      <c r="E145" s="97"/>
      <c r="F145" s="81"/>
      <c r="G145" s="146">
        <f>E145*F145</f>
        <v>0</v>
      </c>
    </row>
    <row r="146" spans="1:7" ht="15.75" hidden="1">
      <c r="A146" s="143" t="s">
        <v>40</v>
      </c>
      <c r="B146" s="1066" t="s">
        <v>119</v>
      </c>
      <c r="C146" s="1075"/>
      <c r="D146" s="78"/>
      <c r="E146" s="78"/>
      <c r="F146" s="136"/>
      <c r="G146" s="157"/>
    </row>
    <row r="147" spans="1:7" ht="15.75" hidden="1">
      <c r="A147" s="143" t="s">
        <v>41</v>
      </c>
      <c r="B147" s="1066"/>
      <c r="C147" s="1075"/>
      <c r="D147" s="79"/>
      <c r="E147" s="97"/>
      <c r="F147" s="39"/>
      <c r="G147" s="144">
        <f>E147*F147</f>
        <v>0</v>
      </c>
    </row>
    <row r="148" spans="1:7" ht="15.75" hidden="1">
      <c r="A148" s="145" t="s">
        <v>35</v>
      </c>
      <c r="B148" s="1066"/>
      <c r="C148" s="1075"/>
      <c r="D148" s="79"/>
      <c r="E148" s="97"/>
      <c r="F148" s="81"/>
      <c r="G148" s="146">
        <f>E148*F148</f>
        <v>0</v>
      </c>
    </row>
    <row r="149" spans="1:7" ht="15.75" hidden="1">
      <c r="A149" s="143" t="s">
        <v>114</v>
      </c>
      <c r="B149" s="1066" t="s">
        <v>120</v>
      </c>
      <c r="C149" s="1075"/>
      <c r="D149" s="78"/>
      <c r="E149" s="78"/>
      <c r="F149" s="136"/>
      <c r="G149" s="157"/>
    </row>
    <row r="150" spans="1:7" ht="15.75" hidden="1">
      <c r="A150" s="143" t="s">
        <v>115</v>
      </c>
      <c r="B150" s="1066"/>
      <c r="C150" s="1075"/>
      <c r="D150" s="79"/>
      <c r="E150" s="97"/>
      <c r="F150" s="39"/>
      <c r="G150" s="144">
        <f>E150*F150</f>
        <v>0</v>
      </c>
    </row>
    <row r="151" spans="1:7" ht="15.75" hidden="1">
      <c r="A151" s="145" t="s">
        <v>35</v>
      </c>
      <c r="B151" s="1066"/>
      <c r="C151" s="1075"/>
      <c r="D151" s="79"/>
      <c r="E151" s="97"/>
      <c r="F151" s="81"/>
      <c r="G151" s="146">
        <f>E151*F151</f>
        <v>0</v>
      </c>
    </row>
    <row r="152" spans="1:7" ht="15.75" hidden="1">
      <c r="A152" s="1000" t="s">
        <v>1</v>
      </c>
      <c r="B152" s="1001"/>
      <c r="C152" s="1001"/>
      <c r="D152" s="136"/>
      <c r="E152" s="136"/>
      <c r="F152" s="139"/>
      <c r="G152" s="142">
        <f>SUM(G140:G151)</f>
        <v>0</v>
      </c>
    </row>
    <row r="153" spans="1:7" ht="31.5" customHeight="1" hidden="1">
      <c r="A153" s="111"/>
      <c r="B153" s="112"/>
      <c r="C153" s="112"/>
      <c r="D153" s="112"/>
      <c r="E153" s="112"/>
      <c r="F153" s="112"/>
      <c r="G153" s="113"/>
    </row>
    <row r="154" spans="1:7" ht="15.75" hidden="1">
      <c r="A154" s="1077" t="s">
        <v>269</v>
      </c>
      <c r="B154" s="1078"/>
      <c r="C154" s="1078"/>
      <c r="D154" s="1078"/>
      <c r="E154" s="1078"/>
      <c r="F154" s="1078"/>
      <c r="G154" s="1079"/>
    </row>
    <row r="155" spans="1:7" ht="31.5" hidden="1">
      <c r="A155" s="124" t="s">
        <v>0</v>
      </c>
      <c r="B155" s="1031" t="s">
        <v>80</v>
      </c>
      <c r="C155" s="1032"/>
      <c r="D155" s="1033"/>
      <c r="E155" s="48" t="s">
        <v>7</v>
      </c>
      <c r="F155" s="48" t="s">
        <v>54</v>
      </c>
      <c r="G155" s="125" t="s">
        <v>51</v>
      </c>
    </row>
    <row r="156" spans="1:7" ht="15.75" hidden="1">
      <c r="A156" s="124">
        <v>1</v>
      </c>
      <c r="B156" s="1044"/>
      <c r="C156" s="1045"/>
      <c r="D156" s="1046"/>
      <c r="E156" s="202"/>
      <c r="F156" s="269"/>
      <c r="G156" s="126">
        <f>E156*F156</f>
        <v>0</v>
      </c>
    </row>
    <row r="157" spans="1:7" ht="18.75" customHeight="1" hidden="1">
      <c r="A157" s="124">
        <v>2</v>
      </c>
      <c r="B157" s="1044"/>
      <c r="C157" s="1045"/>
      <c r="D157" s="1046"/>
      <c r="E157" s="256"/>
      <c r="F157" s="271"/>
      <c r="G157" s="126">
        <f>E157*F157</f>
        <v>0</v>
      </c>
    </row>
    <row r="158" spans="1:7" ht="15.75" hidden="1">
      <c r="A158" s="135" t="s">
        <v>35</v>
      </c>
      <c r="B158" s="1044"/>
      <c r="C158" s="1045"/>
      <c r="D158" s="1046"/>
      <c r="E158" s="98"/>
      <c r="F158" s="94"/>
      <c r="G158" s="128">
        <f>E158*F158</f>
        <v>0</v>
      </c>
    </row>
    <row r="159" spans="1:7" ht="15.75" hidden="1">
      <c r="A159" s="973" t="s">
        <v>1</v>
      </c>
      <c r="B159" s="974"/>
      <c r="C159" s="974"/>
      <c r="D159" s="975"/>
      <c r="E159" s="140"/>
      <c r="F159" s="140"/>
      <c r="G159" s="129">
        <f>SUM(G156:G158)</f>
        <v>0</v>
      </c>
    </row>
    <row r="160" spans="1:7" ht="31.5" customHeight="1" hidden="1">
      <c r="A160" s="111"/>
      <c r="B160" s="112"/>
      <c r="C160" s="112"/>
      <c r="D160" s="112"/>
      <c r="E160" s="112"/>
      <c r="F160" s="112"/>
      <c r="G160" s="113"/>
    </row>
    <row r="161" spans="1:7" ht="15.75" hidden="1">
      <c r="A161" s="1077" t="s">
        <v>108</v>
      </c>
      <c r="B161" s="1078"/>
      <c r="C161" s="1078"/>
      <c r="D161" s="1078"/>
      <c r="E161" s="1078"/>
      <c r="F161" s="1078"/>
      <c r="G161" s="1079"/>
    </row>
    <row r="162" spans="1:7" ht="31.5" hidden="1">
      <c r="A162" s="124" t="s">
        <v>0</v>
      </c>
      <c r="B162" s="1031" t="s">
        <v>2</v>
      </c>
      <c r="C162" s="1032"/>
      <c r="D162" s="1033"/>
      <c r="E162" s="48" t="s">
        <v>7</v>
      </c>
      <c r="F162" s="48" t="s">
        <v>54</v>
      </c>
      <c r="G162" s="125" t="s">
        <v>51</v>
      </c>
    </row>
    <row r="163" spans="1:7" ht="15.75" hidden="1">
      <c r="A163" s="124">
        <v>1</v>
      </c>
      <c r="B163" s="1103"/>
      <c r="C163" s="1230"/>
      <c r="D163" s="1231"/>
      <c r="E163" s="307"/>
      <c r="F163" s="268"/>
      <c r="G163" s="126">
        <f>E163*F163</f>
        <v>0</v>
      </c>
    </row>
    <row r="164" spans="1:7" ht="15.75" hidden="1">
      <c r="A164" s="135">
        <v>2</v>
      </c>
      <c r="B164" s="1232"/>
      <c r="C164" s="1233"/>
      <c r="D164" s="1234"/>
      <c r="E164" s="307"/>
      <c r="F164" s="267"/>
      <c r="G164" s="128">
        <f>E164*F164</f>
        <v>0</v>
      </c>
    </row>
    <row r="165" spans="1:7" ht="15.75" hidden="1">
      <c r="A165" s="1246" t="s">
        <v>1</v>
      </c>
      <c r="B165" s="974"/>
      <c r="C165" s="974"/>
      <c r="D165" s="975"/>
      <c r="E165" s="141"/>
      <c r="F165" s="141"/>
      <c r="G165" s="129">
        <f>SUM(G163:G164)</f>
        <v>0</v>
      </c>
    </row>
    <row r="166" spans="1:8" ht="31.5" customHeight="1">
      <c r="A166" s="112"/>
      <c r="B166" s="112"/>
      <c r="C166" s="112"/>
      <c r="D166" s="112"/>
      <c r="E166" s="112"/>
      <c r="F166" s="112"/>
      <c r="G166" s="112"/>
      <c r="H166" s="112"/>
    </row>
    <row r="167" spans="1:7" ht="15.75" hidden="1">
      <c r="A167" s="959" t="s">
        <v>885</v>
      </c>
      <c r="B167" s="959"/>
      <c r="C167" s="959"/>
      <c r="D167" s="959"/>
      <c r="E167" s="959"/>
      <c r="F167" s="959"/>
      <c r="G167" s="959"/>
    </row>
    <row r="168" spans="1:7" ht="47.25" hidden="1">
      <c r="A168" s="124" t="s">
        <v>0</v>
      </c>
      <c r="B168" s="1027" t="s">
        <v>2</v>
      </c>
      <c r="C168" s="1028"/>
      <c r="D168" s="4" t="s">
        <v>5</v>
      </c>
      <c r="E168" s="4" t="s">
        <v>53</v>
      </c>
      <c r="F168" s="4" t="s">
        <v>54</v>
      </c>
      <c r="G168" s="125" t="s">
        <v>51</v>
      </c>
    </row>
    <row r="169" spans="1:7" ht="15.75" hidden="1">
      <c r="A169" s="124">
        <v>2</v>
      </c>
      <c r="B169" s="1103"/>
      <c r="C169" s="1231"/>
      <c r="D169" s="5"/>
      <c r="E169" s="267"/>
      <c r="F169" s="268"/>
      <c r="G169" s="125">
        <f aca="true" t="shared" si="0" ref="G169:G175">E169*F169</f>
        <v>0</v>
      </c>
    </row>
    <row r="170" spans="1:7" ht="15.75" hidden="1">
      <c r="A170" s="124">
        <v>3</v>
      </c>
      <c r="B170" s="1103"/>
      <c r="C170" s="1231"/>
      <c r="D170" s="5"/>
      <c r="E170" s="267"/>
      <c r="F170" s="268"/>
      <c r="G170" s="125">
        <f t="shared" si="0"/>
        <v>0</v>
      </c>
    </row>
    <row r="171" spans="1:7" ht="15.75" hidden="1">
      <c r="A171" s="109" t="s">
        <v>35</v>
      </c>
      <c r="B171" s="1047"/>
      <c r="C171" s="1048"/>
      <c r="D171" s="101"/>
      <c r="E171" s="102"/>
      <c r="F171" s="97"/>
      <c r="G171" s="159">
        <f t="shared" si="0"/>
        <v>0</v>
      </c>
    </row>
    <row r="172" spans="1:7" ht="15.75" hidden="1">
      <c r="A172" s="124">
        <v>1</v>
      </c>
      <c r="B172" s="1103"/>
      <c r="C172" s="1231"/>
      <c r="D172" s="5"/>
      <c r="E172" s="267"/>
      <c r="F172" s="268"/>
      <c r="G172" s="125">
        <f t="shared" si="0"/>
        <v>0</v>
      </c>
    </row>
    <row r="173" spans="1:7" ht="15.75" hidden="1">
      <c r="A173" s="124">
        <v>2</v>
      </c>
      <c r="B173" s="1103"/>
      <c r="C173" s="1231"/>
      <c r="D173" s="5"/>
      <c r="E173" s="267"/>
      <c r="F173" s="268"/>
      <c r="G173" s="125">
        <f t="shared" si="0"/>
        <v>0</v>
      </c>
    </row>
    <row r="174" spans="1:7" ht="15.75" hidden="1">
      <c r="A174" s="124">
        <v>3</v>
      </c>
      <c r="B174" s="1103"/>
      <c r="C174" s="1231"/>
      <c r="D174" s="5"/>
      <c r="E174" s="267"/>
      <c r="F174" s="268"/>
      <c r="G174" s="125">
        <f t="shared" si="0"/>
        <v>0</v>
      </c>
    </row>
    <row r="175" spans="1:7" ht="15.75" hidden="1">
      <c r="A175" s="109" t="s">
        <v>35</v>
      </c>
      <c r="B175" s="1047"/>
      <c r="C175" s="1048"/>
      <c r="D175" s="101"/>
      <c r="E175" s="102"/>
      <c r="F175" s="97"/>
      <c r="G175" s="159">
        <f t="shared" si="0"/>
        <v>0</v>
      </c>
    </row>
    <row r="176" spans="1:7" ht="16.5" hidden="1" thickBot="1">
      <c r="A176" s="1049" t="s">
        <v>52</v>
      </c>
      <c r="B176" s="1050"/>
      <c r="C176" s="1050"/>
      <c r="D176" s="160"/>
      <c r="E176" s="160"/>
      <c r="F176" s="160"/>
      <c r="G176" s="117">
        <f>SUM(G172:G175)</f>
        <v>0</v>
      </c>
    </row>
    <row r="177" spans="1:8" ht="12.75" hidden="1">
      <c r="A177" s="112"/>
      <c r="B177" s="581" t="s">
        <v>620</v>
      </c>
      <c r="C177" s="582">
        <v>33000</v>
      </c>
      <c r="H177" s="112"/>
    </row>
    <row r="178" spans="1:8" ht="12.75" hidden="1">
      <c r="A178" s="112"/>
      <c r="B178" s="581" t="s">
        <v>252</v>
      </c>
      <c r="C178" s="582">
        <f>C177-G128</f>
        <v>-48900</v>
      </c>
      <c r="H178" s="112"/>
    </row>
    <row r="179" ht="12.75" hidden="1">
      <c r="A179" s="112"/>
    </row>
    <row r="180" spans="1:3" ht="15" customHeight="1" hidden="1">
      <c r="A180" s="112"/>
      <c r="B180" s="581" t="s">
        <v>839</v>
      </c>
      <c r="C180" s="582">
        <v>77900</v>
      </c>
    </row>
    <row r="181" spans="1:3" ht="15" customHeight="1" hidden="1">
      <c r="A181" s="112"/>
      <c r="B181" s="581" t="s">
        <v>252</v>
      </c>
      <c r="C181" s="582">
        <f>C180-G128</f>
        <v>-4000</v>
      </c>
    </row>
    <row r="182" spans="1:3" ht="12.75" hidden="1">
      <c r="A182" s="112"/>
      <c r="B182" s="583"/>
      <c r="C182" s="584"/>
    </row>
    <row r="183" spans="1:7" ht="18.75" hidden="1">
      <c r="A183" s="1024" t="s">
        <v>752</v>
      </c>
      <c r="B183" s="1024"/>
      <c r="C183" s="1024"/>
      <c r="D183" s="1024"/>
      <c r="E183" s="1024"/>
      <c r="F183" s="1024"/>
      <c r="G183" s="574">
        <f>G191</f>
        <v>0</v>
      </c>
    </row>
    <row r="184" spans="1:7" ht="12.75" hidden="1">
      <c r="A184" s="112"/>
      <c r="B184" s="112"/>
      <c r="C184" s="112"/>
      <c r="D184" s="112"/>
      <c r="E184" s="112"/>
      <c r="F184" s="112"/>
      <c r="G184" s="112"/>
    </row>
    <row r="185" spans="1:8" ht="15.75" hidden="1">
      <c r="A185" s="977" t="s">
        <v>105</v>
      </c>
      <c r="B185" s="977"/>
      <c r="C185" s="977"/>
      <c r="D185" s="977"/>
      <c r="E185" s="977"/>
      <c r="F185" s="977"/>
      <c r="G185" s="977"/>
      <c r="H185" s="112"/>
    </row>
    <row r="186" spans="1:8" ht="31.5" customHeight="1" hidden="1">
      <c r="A186" s="124" t="s">
        <v>0</v>
      </c>
      <c r="B186" s="7" t="s">
        <v>57</v>
      </c>
      <c r="C186" s="4" t="s">
        <v>6</v>
      </c>
      <c r="D186" s="4" t="s">
        <v>7</v>
      </c>
      <c r="E186" s="998" t="s">
        <v>69</v>
      </c>
      <c r="F186" s="999"/>
      <c r="G186" s="125" t="s">
        <v>51</v>
      </c>
      <c r="H186" s="112"/>
    </row>
    <row r="187" spans="1:7" ht="15.75" hidden="1">
      <c r="A187" s="156">
        <v>1</v>
      </c>
      <c r="B187" s="42" t="s">
        <v>8</v>
      </c>
      <c r="C187" s="4" t="s">
        <v>9</v>
      </c>
      <c r="D187" s="65">
        <v>0</v>
      </c>
      <c r="E187" s="1029">
        <v>44520.54</v>
      </c>
      <c r="F187" s="1030"/>
      <c r="G187" s="262">
        <f>D187*E187</f>
        <v>0</v>
      </c>
    </row>
    <row r="188" spans="1:7" ht="15.75" hidden="1">
      <c r="A188" s="156"/>
      <c r="B188" s="42" t="s">
        <v>455</v>
      </c>
      <c r="C188" s="4"/>
      <c r="D188" s="88"/>
      <c r="E188" s="86"/>
      <c r="F188" s="201"/>
      <c r="G188" s="262">
        <f>G187*5.1%</f>
        <v>0</v>
      </c>
    </row>
    <row r="189" spans="1:7" ht="15.75" hidden="1">
      <c r="A189" s="156">
        <v>1</v>
      </c>
      <c r="B189" s="40" t="s">
        <v>748</v>
      </c>
      <c r="C189" s="36" t="s">
        <v>11</v>
      </c>
      <c r="D189" s="87">
        <v>0</v>
      </c>
      <c r="E189" s="1029"/>
      <c r="F189" s="1030"/>
      <c r="G189" s="262"/>
    </row>
    <row r="190" spans="1:7" ht="15.75" hidden="1">
      <c r="A190" s="156"/>
      <c r="B190" s="40" t="s">
        <v>886</v>
      </c>
      <c r="C190" s="36"/>
      <c r="D190" s="87"/>
      <c r="E190" s="86"/>
      <c r="F190" s="201"/>
      <c r="G190" s="262"/>
    </row>
    <row r="191" spans="1:7" ht="15.75" hidden="1">
      <c r="A191" s="959" t="s">
        <v>1</v>
      </c>
      <c r="B191" s="959"/>
      <c r="C191" s="959"/>
      <c r="D191" s="959"/>
      <c r="E191" s="959"/>
      <c r="F191" s="959"/>
      <c r="G191" s="573">
        <f>G189</f>
        <v>0</v>
      </c>
    </row>
    <row r="192" spans="1:7" ht="15.75" hidden="1">
      <c r="A192" s="47"/>
      <c r="B192" s="47"/>
      <c r="C192" s="47"/>
      <c r="D192" s="47"/>
      <c r="E192" s="645"/>
      <c r="F192" s="645"/>
      <c r="G192" s="49"/>
    </row>
    <row r="194" spans="1:7" ht="15.75">
      <c r="A194" s="137"/>
      <c r="B194" s="137"/>
      <c r="C194" s="137"/>
      <c r="D194" s="137"/>
      <c r="E194" s="137"/>
      <c r="F194" s="137"/>
      <c r="G194" s="565"/>
    </row>
    <row r="195" spans="1:7" ht="15.75">
      <c r="A195" s="1089" t="s">
        <v>638</v>
      </c>
      <c r="B195" s="1089"/>
      <c r="C195" s="1089"/>
      <c r="D195" s="1089"/>
      <c r="E195" s="1089"/>
      <c r="F195" s="1089"/>
      <c r="G195" s="565"/>
    </row>
  </sheetData>
  <sheetProtection/>
  <mergeCells count="147">
    <mergeCell ref="B164:D164"/>
    <mergeCell ref="A165:D165"/>
    <mergeCell ref="A167:G167"/>
    <mergeCell ref="B168:C168"/>
    <mergeCell ref="A195:F195"/>
    <mergeCell ref="B172:C172"/>
    <mergeCell ref="B173:C173"/>
    <mergeCell ref="B174:C174"/>
    <mergeCell ref="B175:C175"/>
    <mergeCell ref="A176:C176"/>
    <mergeCell ref="B157:D157"/>
    <mergeCell ref="B158:D158"/>
    <mergeCell ref="A159:D159"/>
    <mergeCell ref="A161:G161"/>
    <mergeCell ref="B162:D162"/>
    <mergeCell ref="B163:D163"/>
    <mergeCell ref="B150:C150"/>
    <mergeCell ref="B151:C151"/>
    <mergeCell ref="A152:C152"/>
    <mergeCell ref="A154:G154"/>
    <mergeCell ref="B155:D155"/>
    <mergeCell ref="B156:D156"/>
    <mergeCell ref="B144:C144"/>
    <mergeCell ref="B145:C145"/>
    <mergeCell ref="B146:C146"/>
    <mergeCell ref="B147:C147"/>
    <mergeCell ref="B148:C148"/>
    <mergeCell ref="B149:C149"/>
    <mergeCell ref="A138:G138"/>
    <mergeCell ref="B139:C139"/>
    <mergeCell ref="B140:C140"/>
    <mergeCell ref="B141:C141"/>
    <mergeCell ref="B142:C142"/>
    <mergeCell ref="B143:C143"/>
    <mergeCell ref="B133:E133"/>
    <mergeCell ref="B134:C134"/>
    <mergeCell ref="B125:C125"/>
    <mergeCell ref="B126:C126"/>
    <mergeCell ref="B135:C135"/>
    <mergeCell ref="A136:C136"/>
    <mergeCell ref="C120:D120"/>
    <mergeCell ref="C121:D121"/>
    <mergeCell ref="A122:F122"/>
    <mergeCell ref="A124:G124"/>
    <mergeCell ref="B127:C127"/>
    <mergeCell ref="A128:C128"/>
    <mergeCell ref="A108:F108"/>
    <mergeCell ref="A110:F110"/>
    <mergeCell ref="A111:G111"/>
    <mergeCell ref="A116:F116"/>
    <mergeCell ref="A118:G118"/>
    <mergeCell ref="C119:D119"/>
    <mergeCell ref="E101:F101"/>
    <mergeCell ref="A102:F102"/>
    <mergeCell ref="A104:G104"/>
    <mergeCell ref="C105:D105"/>
    <mergeCell ref="C106:D106"/>
    <mergeCell ref="C107:D107"/>
    <mergeCell ref="A95:G95"/>
    <mergeCell ref="E96:F96"/>
    <mergeCell ref="E97:F97"/>
    <mergeCell ref="E98:F98"/>
    <mergeCell ref="E99:F99"/>
    <mergeCell ref="E100:F100"/>
    <mergeCell ref="A87:F87"/>
    <mergeCell ref="A89:G89"/>
    <mergeCell ref="C90:E90"/>
    <mergeCell ref="C91:E91"/>
    <mergeCell ref="C92:E92"/>
    <mergeCell ref="A93:F93"/>
    <mergeCell ref="B77:C77"/>
    <mergeCell ref="B78:C78"/>
    <mergeCell ref="A79:E79"/>
    <mergeCell ref="A81:F81"/>
    <mergeCell ref="A82:G82"/>
    <mergeCell ref="A84:A85"/>
    <mergeCell ref="B84:B85"/>
    <mergeCell ref="A70:F70"/>
    <mergeCell ref="A72:G72"/>
    <mergeCell ref="B73:C73"/>
    <mergeCell ref="B74:C74"/>
    <mergeCell ref="B75:C75"/>
    <mergeCell ref="B76:C76"/>
    <mergeCell ref="A62:F62"/>
    <mergeCell ref="A63:G63"/>
    <mergeCell ref="C64:D64"/>
    <mergeCell ref="C65:D65"/>
    <mergeCell ref="C66:D66"/>
    <mergeCell ref="A67:F67"/>
    <mergeCell ref="A53:D53"/>
    <mergeCell ref="A55:G55"/>
    <mergeCell ref="B56:C56"/>
    <mergeCell ref="B57:C57"/>
    <mergeCell ref="B58:C58"/>
    <mergeCell ref="A59:C59"/>
    <mergeCell ref="B46:D46"/>
    <mergeCell ref="A47:D47"/>
    <mergeCell ref="A49:G49"/>
    <mergeCell ref="B50:D50"/>
    <mergeCell ref="B51:D51"/>
    <mergeCell ref="B52:D52"/>
    <mergeCell ref="B39:C39"/>
    <mergeCell ref="B40:C40"/>
    <mergeCell ref="A41:C41"/>
    <mergeCell ref="A43:G43"/>
    <mergeCell ref="B44:D44"/>
    <mergeCell ref="B45:D45"/>
    <mergeCell ref="B32:C32"/>
    <mergeCell ref="B33:C33"/>
    <mergeCell ref="A34:C34"/>
    <mergeCell ref="B36:E36"/>
    <mergeCell ref="A37:G37"/>
    <mergeCell ref="B38:C38"/>
    <mergeCell ref="C25:D25"/>
    <mergeCell ref="A26:F26"/>
    <mergeCell ref="A28:G28"/>
    <mergeCell ref="B29:C29"/>
    <mergeCell ref="B30:C30"/>
    <mergeCell ref="B31:C31"/>
    <mergeCell ref="C18:D18"/>
    <mergeCell ref="C19:D19"/>
    <mergeCell ref="A20:F20"/>
    <mergeCell ref="A22:G22"/>
    <mergeCell ref="C23:D23"/>
    <mergeCell ref="C24:D24"/>
    <mergeCell ref="B11:C11"/>
    <mergeCell ref="B12:C12"/>
    <mergeCell ref="B13:C13"/>
    <mergeCell ref="A14:F14"/>
    <mergeCell ref="A16:G16"/>
    <mergeCell ref="C17:D17"/>
    <mergeCell ref="B169:C169"/>
    <mergeCell ref="B170:C170"/>
    <mergeCell ref="B171:C171"/>
    <mergeCell ref="A1:G1"/>
    <mergeCell ref="A3:G3"/>
    <mergeCell ref="A5:G5"/>
    <mergeCell ref="A7:F7"/>
    <mergeCell ref="A8:G8"/>
    <mergeCell ref="B9:C9"/>
    <mergeCell ref="B10:C10"/>
    <mergeCell ref="E187:F187"/>
    <mergeCell ref="E189:F189"/>
    <mergeCell ref="A191:F191"/>
    <mergeCell ref="A183:F183"/>
    <mergeCell ref="A185:G185"/>
    <mergeCell ref="E186:F186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88"/>
  <sheetViews>
    <sheetView zoomScalePageLayoutView="0" workbookViewId="0" topLeftCell="A1">
      <selection activeCell="S128" sqref="S128"/>
    </sheetView>
  </sheetViews>
  <sheetFormatPr defaultColWidth="9.140625" defaultRowHeight="12.75"/>
  <cols>
    <col min="1" max="1" width="5.57421875" style="0" customWidth="1"/>
    <col min="2" max="2" width="31.8515625" style="0" customWidth="1"/>
    <col min="3" max="3" width="16.28125" style="0" customWidth="1"/>
    <col min="4" max="4" width="6.57421875" style="0" customWidth="1"/>
    <col min="5" max="5" width="12.57421875" style="0" customWidth="1"/>
    <col min="6" max="6" width="14.57421875" style="0" customWidth="1"/>
    <col min="7" max="7" width="18.57421875" style="0" customWidth="1"/>
  </cols>
  <sheetData>
    <row r="1" spans="1:7" ht="15.75">
      <c r="A1" s="1213" t="s">
        <v>290</v>
      </c>
      <c r="B1" s="1213"/>
      <c r="C1" s="1213"/>
      <c r="D1" s="1213"/>
      <c r="E1" s="1213"/>
      <c r="F1" s="1213"/>
      <c r="G1" s="1213"/>
    </row>
    <row r="2" spans="1:7" ht="15.75">
      <c r="A2" s="272"/>
      <c r="B2" s="272"/>
      <c r="C2" s="272"/>
      <c r="D2" s="272"/>
      <c r="E2" s="272"/>
      <c r="F2" s="272"/>
      <c r="G2" s="272"/>
    </row>
    <row r="3" spans="1:7" ht="45" customHeight="1">
      <c r="A3" s="1239" t="s">
        <v>291</v>
      </c>
      <c r="B3" s="1239"/>
      <c r="C3" s="1239"/>
      <c r="D3" s="1239"/>
      <c r="E3" s="1239"/>
      <c r="F3" s="1239"/>
      <c r="G3" s="1239"/>
    </row>
    <row r="4" spans="1:7" ht="15.75" customHeight="1">
      <c r="A4" s="301"/>
      <c r="B4" s="301"/>
      <c r="C4" s="301"/>
      <c r="D4" s="301"/>
      <c r="E4" s="301"/>
      <c r="F4" s="301"/>
      <c r="G4" s="301"/>
    </row>
    <row r="5" spans="1:7" ht="18.75">
      <c r="A5" s="1217" t="s">
        <v>96</v>
      </c>
      <c r="B5" s="1240"/>
      <c r="C5" s="1240"/>
      <c r="D5" s="1240"/>
      <c r="E5" s="1240"/>
      <c r="F5" s="1240"/>
      <c r="G5" s="1240"/>
    </row>
    <row r="6" ht="13.5" thickBot="1"/>
    <row r="7" spans="1:7" ht="37.5" customHeight="1" hidden="1">
      <c r="A7" s="1061" t="s">
        <v>187</v>
      </c>
      <c r="B7" s="1062"/>
      <c r="C7" s="1062"/>
      <c r="D7" s="1062"/>
      <c r="E7" s="1062"/>
      <c r="F7" s="1063"/>
      <c r="G7" s="163"/>
    </row>
    <row r="8" spans="1:7" ht="15.75" hidden="1">
      <c r="A8" s="1055" t="s">
        <v>100</v>
      </c>
      <c r="B8" s="1056"/>
      <c r="C8" s="1056"/>
      <c r="D8" s="1056"/>
      <c r="E8" s="1056"/>
      <c r="F8" s="1056"/>
      <c r="G8" s="1057"/>
    </row>
    <row r="9" spans="1:7" ht="31.5" customHeight="1" hidden="1">
      <c r="A9" s="124" t="s">
        <v>0</v>
      </c>
      <c r="B9" s="1065" t="s">
        <v>57</v>
      </c>
      <c r="C9" s="1065"/>
      <c r="D9" s="4" t="s">
        <v>5</v>
      </c>
      <c r="E9" s="4" t="s">
        <v>53</v>
      </c>
      <c r="F9" s="4" t="s">
        <v>54</v>
      </c>
      <c r="G9" s="125" t="s">
        <v>51</v>
      </c>
    </row>
    <row r="10" spans="1:7" ht="15.75" hidden="1">
      <c r="A10" s="116">
        <v>1</v>
      </c>
      <c r="B10" s="1066"/>
      <c r="C10" s="1067"/>
      <c r="D10" s="136"/>
      <c r="E10" s="136"/>
      <c r="F10" s="136"/>
      <c r="G10" s="144">
        <f>E10*F10*12</f>
        <v>0</v>
      </c>
    </row>
    <row r="11" spans="1:7" ht="15.75" hidden="1">
      <c r="A11" s="116">
        <v>2</v>
      </c>
      <c r="B11" s="1066"/>
      <c r="C11" s="1067"/>
      <c r="D11" s="136"/>
      <c r="E11" s="136"/>
      <c r="F11" s="263"/>
      <c r="G11" s="262">
        <f>E11*F11*12</f>
        <v>0</v>
      </c>
    </row>
    <row r="12" spans="1:7" ht="15.75" hidden="1">
      <c r="A12" s="116">
        <v>3</v>
      </c>
      <c r="B12" s="1066"/>
      <c r="C12" s="1067"/>
      <c r="D12" s="136"/>
      <c r="E12" s="136"/>
      <c r="F12" s="136"/>
      <c r="G12" s="262">
        <f>E12*F12*12</f>
        <v>0</v>
      </c>
    </row>
    <row r="13" spans="1:7" ht="15.75" hidden="1">
      <c r="A13" s="145" t="s">
        <v>35</v>
      </c>
      <c r="B13" s="1066"/>
      <c r="C13" s="1067"/>
      <c r="D13" s="79"/>
      <c r="E13" s="80"/>
      <c r="F13" s="81"/>
      <c r="G13" s="144">
        <f>E13*F13*12</f>
        <v>0</v>
      </c>
    </row>
    <row r="14" spans="1:7" ht="15.75" hidden="1">
      <c r="A14" s="1109" t="s">
        <v>1</v>
      </c>
      <c r="B14" s="1110"/>
      <c r="C14" s="1110"/>
      <c r="D14" s="1110"/>
      <c r="E14" s="1110"/>
      <c r="F14" s="1218"/>
      <c r="G14" s="289">
        <f>SUM(G10:G13)</f>
        <v>0</v>
      </c>
    </row>
    <row r="15" spans="1:7" ht="31.5" customHeight="1" hidden="1">
      <c r="A15" s="182"/>
      <c r="B15" s="178"/>
      <c r="C15" s="178"/>
      <c r="D15" s="178"/>
      <c r="E15" s="178"/>
      <c r="F15" s="178"/>
      <c r="G15" s="183"/>
    </row>
    <row r="16" spans="1:7" ht="15.75" hidden="1">
      <c r="A16" s="1055" t="s">
        <v>111</v>
      </c>
      <c r="B16" s="1056"/>
      <c r="C16" s="1056"/>
      <c r="D16" s="1056"/>
      <c r="E16" s="1056"/>
      <c r="F16" s="1056"/>
      <c r="G16" s="1057"/>
    </row>
    <row r="17" spans="1:7" ht="31.5" hidden="1">
      <c r="A17" s="124" t="s">
        <v>0</v>
      </c>
      <c r="B17" s="7" t="s">
        <v>57</v>
      </c>
      <c r="C17" s="998" t="s">
        <v>7</v>
      </c>
      <c r="D17" s="1076"/>
      <c r="E17" s="4" t="s">
        <v>73</v>
      </c>
      <c r="F17" s="4" t="s">
        <v>68</v>
      </c>
      <c r="G17" s="125" t="s">
        <v>51</v>
      </c>
    </row>
    <row r="18" spans="1:7" ht="15.75" hidden="1">
      <c r="A18" s="150">
        <v>1</v>
      </c>
      <c r="B18" s="82"/>
      <c r="C18" s="1080"/>
      <c r="D18" s="1081"/>
      <c r="E18" s="89"/>
      <c r="F18" s="84"/>
      <c r="G18" s="152">
        <f>C18*E18*F18</f>
        <v>0</v>
      </c>
    </row>
    <row r="19" spans="1:7" ht="15.75" hidden="1">
      <c r="A19" s="153" t="s">
        <v>35</v>
      </c>
      <c r="B19" s="82"/>
      <c r="C19" s="1073"/>
      <c r="D19" s="1074"/>
      <c r="E19" s="90"/>
      <c r="F19" s="71"/>
      <c r="G19" s="154">
        <f>F19*2</f>
        <v>0</v>
      </c>
    </row>
    <row r="20" spans="1:7" ht="15.75" hidden="1">
      <c r="A20" s="989" t="s">
        <v>1</v>
      </c>
      <c r="B20" s="990"/>
      <c r="C20" s="990"/>
      <c r="D20" s="990"/>
      <c r="E20" s="990"/>
      <c r="F20" s="991"/>
      <c r="G20" s="155">
        <f>SUM(G18:G19)</f>
        <v>0</v>
      </c>
    </row>
    <row r="21" spans="1:7" ht="31.5" customHeight="1" hidden="1">
      <c r="A21" s="182"/>
      <c r="B21" s="178"/>
      <c r="C21" s="178"/>
      <c r="D21" s="178"/>
      <c r="E21" s="178"/>
      <c r="F21" s="178"/>
      <c r="G21" s="183"/>
    </row>
    <row r="22" spans="1:7" ht="15.75" hidden="1">
      <c r="A22" s="1000" t="s">
        <v>99</v>
      </c>
      <c r="B22" s="1001"/>
      <c r="C22" s="1001"/>
      <c r="D22" s="1001"/>
      <c r="E22" s="1001"/>
      <c r="F22" s="1001"/>
      <c r="G22" s="1002"/>
    </row>
    <row r="23" spans="1:7" ht="31.5" hidden="1">
      <c r="A23" s="124" t="s">
        <v>0</v>
      </c>
      <c r="B23" s="48" t="s">
        <v>76</v>
      </c>
      <c r="C23" s="963" t="s">
        <v>2</v>
      </c>
      <c r="D23" s="963"/>
      <c r="E23" s="48" t="s">
        <v>7</v>
      </c>
      <c r="F23" s="48" t="s">
        <v>54</v>
      </c>
      <c r="G23" s="125" t="s">
        <v>51</v>
      </c>
    </row>
    <row r="24" spans="1:7" ht="15.75" hidden="1">
      <c r="A24" s="124">
        <v>1</v>
      </c>
      <c r="B24" s="92" t="s">
        <v>190</v>
      </c>
      <c r="C24" s="1025"/>
      <c r="D24" s="1026"/>
      <c r="E24" s="93"/>
      <c r="F24" s="94"/>
      <c r="G24" s="126">
        <f>E24*F24</f>
        <v>0</v>
      </c>
    </row>
    <row r="25" spans="1:7" ht="15.75" hidden="1">
      <c r="A25" s="135" t="s">
        <v>35</v>
      </c>
      <c r="B25" s="92"/>
      <c r="C25" s="1025"/>
      <c r="D25" s="1026"/>
      <c r="E25" s="92"/>
      <c r="F25" s="94"/>
      <c r="G25" s="128">
        <f>E25*F25</f>
        <v>0</v>
      </c>
    </row>
    <row r="26" spans="1:7" ht="15.75" hidden="1">
      <c r="A26" s="973" t="s">
        <v>1</v>
      </c>
      <c r="B26" s="974"/>
      <c r="C26" s="974"/>
      <c r="D26" s="974"/>
      <c r="E26" s="974"/>
      <c r="F26" s="975"/>
      <c r="G26" s="129">
        <f>SUM(G24:G25)</f>
        <v>0</v>
      </c>
    </row>
    <row r="27" spans="1:7" ht="18.75" customHeight="1" hidden="1">
      <c r="A27" s="182"/>
      <c r="B27" s="178"/>
      <c r="C27" s="178"/>
      <c r="D27" s="178"/>
      <c r="E27" s="178"/>
      <c r="F27" s="178"/>
      <c r="G27" s="183"/>
    </row>
    <row r="28" spans="1:7" ht="15.75" hidden="1">
      <c r="A28" s="1000" t="s">
        <v>94</v>
      </c>
      <c r="B28" s="1001"/>
      <c r="C28" s="1001"/>
      <c r="D28" s="1001"/>
      <c r="E28" s="1001"/>
      <c r="F28" s="1001"/>
      <c r="G28" s="1002"/>
    </row>
    <row r="29" spans="1:7" ht="47.25" hidden="1">
      <c r="A29" s="124" t="s">
        <v>0</v>
      </c>
      <c r="B29" s="1027" t="s">
        <v>57</v>
      </c>
      <c r="C29" s="1028"/>
      <c r="D29" s="4" t="s">
        <v>5</v>
      </c>
      <c r="E29" s="5" t="s">
        <v>53</v>
      </c>
      <c r="F29" s="4" t="s">
        <v>54</v>
      </c>
      <c r="G29" s="125" t="s">
        <v>51</v>
      </c>
    </row>
    <row r="30" spans="1:7" ht="31.5" customHeight="1" hidden="1">
      <c r="A30" s="116" t="s">
        <v>37</v>
      </c>
      <c r="B30" s="1053"/>
      <c r="C30" s="1054"/>
      <c r="D30" s="36"/>
      <c r="E30" s="136"/>
      <c r="F30" s="136"/>
      <c r="G30" s="146">
        <f>E30*F30</f>
        <v>0</v>
      </c>
    </row>
    <row r="31" spans="1:7" ht="32.25" customHeight="1" hidden="1">
      <c r="A31" s="116">
        <v>2</v>
      </c>
      <c r="B31" s="1053"/>
      <c r="C31" s="1054"/>
      <c r="D31" s="36"/>
      <c r="E31" s="136"/>
      <c r="F31" s="136"/>
      <c r="G31" s="146">
        <f>E31*F31</f>
        <v>0</v>
      </c>
    </row>
    <row r="32" spans="1:7" ht="17.25" customHeight="1" hidden="1">
      <c r="A32" s="116">
        <v>3</v>
      </c>
      <c r="B32" s="1053"/>
      <c r="C32" s="1054"/>
      <c r="D32" s="36"/>
      <c r="E32" s="136"/>
      <c r="F32" s="136"/>
      <c r="G32" s="146">
        <f>E32*F32</f>
        <v>0</v>
      </c>
    </row>
    <row r="33" spans="1:7" ht="15.75" hidden="1">
      <c r="A33" s="145" t="s">
        <v>35</v>
      </c>
      <c r="B33" s="1066"/>
      <c r="C33" s="1075"/>
      <c r="D33" s="79"/>
      <c r="E33" s="97"/>
      <c r="F33" s="81"/>
      <c r="G33" s="146">
        <f>E33*F33</f>
        <v>0</v>
      </c>
    </row>
    <row r="34" spans="1:7" ht="15.75" hidden="1">
      <c r="A34" s="977" t="s">
        <v>1</v>
      </c>
      <c r="B34" s="977"/>
      <c r="C34" s="977"/>
      <c r="D34" s="136"/>
      <c r="E34" s="136"/>
      <c r="F34" s="139"/>
      <c r="G34" s="142">
        <f>SUM(G30:G33)</f>
        <v>0</v>
      </c>
    </row>
    <row r="35" spans="1:8" ht="15.75" hidden="1">
      <c r="A35" s="179"/>
      <c r="B35" s="179"/>
      <c r="C35" s="179"/>
      <c r="D35" s="180"/>
      <c r="E35" s="180"/>
      <c r="F35" s="283"/>
      <c r="G35" s="290"/>
      <c r="H35" s="112"/>
    </row>
    <row r="36" spans="1:8" ht="15.75" customHeight="1" hidden="1">
      <c r="A36" s="178"/>
      <c r="B36" s="1222"/>
      <c r="C36" s="1222"/>
      <c r="D36" s="1222"/>
      <c r="E36" s="1222"/>
      <c r="F36" s="178"/>
      <c r="G36" s="49"/>
      <c r="H36" s="112"/>
    </row>
    <row r="37" spans="1:7" ht="15.75" hidden="1">
      <c r="A37" s="1058" t="s">
        <v>116</v>
      </c>
      <c r="B37" s="1001"/>
      <c r="C37" s="1001"/>
      <c r="D37" s="1001"/>
      <c r="E37" s="1001"/>
      <c r="F37" s="1001"/>
      <c r="G37" s="1002"/>
    </row>
    <row r="38" spans="1:7" ht="47.25" hidden="1">
      <c r="A38" s="124" t="s">
        <v>0</v>
      </c>
      <c r="B38" s="1027" t="s">
        <v>57</v>
      </c>
      <c r="C38" s="1028"/>
      <c r="D38" s="4" t="s">
        <v>5</v>
      </c>
      <c r="E38" s="5" t="s">
        <v>53</v>
      </c>
      <c r="F38" s="4" t="s">
        <v>54</v>
      </c>
      <c r="G38" s="125" t="s">
        <v>51</v>
      </c>
    </row>
    <row r="39" spans="1:7" ht="32.25" customHeight="1" hidden="1">
      <c r="A39" s="116" t="s">
        <v>37</v>
      </c>
      <c r="B39" s="1053" t="s">
        <v>191</v>
      </c>
      <c r="C39" s="1054"/>
      <c r="D39" s="136"/>
      <c r="E39" s="136"/>
      <c r="F39" s="136"/>
      <c r="G39" s="146">
        <f>E39*F39*12</f>
        <v>0</v>
      </c>
    </row>
    <row r="40" spans="1:7" ht="15.75" hidden="1">
      <c r="A40" s="145" t="s">
        <v>35</v>
      </c>
      <c r="B40" s="1066"/>
      <c r="C40" s="1075"/>
      <c r="D40" s="79"/>
      <c r="E40" s="97"/>
      <c r="F40" s="81"/>
      <c r="G40" s="146">
        <f>E40*F40*12</f>
        <v>0</v>
      </c>
    </row>
    <row r="41" spans="1:7" ht="15.75" hidden="1">
      <c r="A41" s="1000" t="s">
        <v>1</v>
      </c>
      <c r="B41" s="1001"/>
      <c r="C41" s="1001"/>
      <c r="D41" s="136"/>
      <c r="E41" s="136"/>
      <c r="F41" s="139"/>
      <c r="G41" s="142">
        <f>SUM(G39:G40)</f>
        <v>0</v>
      </c>
    </row>
    <row r="42" spans="1:7" ht="31.5" customHeight="1" hidden="1">
      <c r="A42" s="182"/>
      <c r="B42" s="178"/>
      <c r="C42" s="178"/>
      <c r="D42" s="178"/>
      <c r="E42" s="178"/>
      <c r="F42" s="178"/>
      <c r="G42" s="183"/>
    </row>
    <row r="43" spans="1:7" ht="15.75" hidden="1">
      <c r="A43" s="1077" t="s">
        <v>269</v>
      </c>
      <c r="B43" s="1078"/>
      <c r="C43" s="1078"/>
      <c r="D43" s="1078"/>
      <c r="E43" s="1078"/>
      <c r="F43" s="1078"/>
      <c r="G43" s="1079"/>
    </row>
    <row r="44" spans="1:7" ht="31.5" hidden="1">
      <c r="A44" s="124" t="s">
        <v>0</v>
      </c>
      <c r="B44" s="1031" t="s">
        <v>80</v>
      </c>
      <c r="C44" s="1032"/>
      <c r="D44" s="1033"/>
      <c r="E44" s="48" t="s">
        <v>7</v>
      </c>
      <c r="F44" s="48" t="s">
        <v>54</v>
      </c>
      <c r="G44" s="125" t="s">
        <v>51</v>
      </c>
    </row>
    <row r="45" spans="1:7" ht="15.75" hidden="1">
      <c r="A45" s="124">
        <v>1</v>
      </c>
      <c r="B45" s="1044"/>
      <c r="C45" s="1045"/>
      <c r="D45" s="1046"/>
      <c r="E45" s="98"/>
      <c r="F45" s="94"/>
      <c r="G45" s="126">
        <f>E45*F45</f>
        <v>0</v>
      </c>
    </row>
    <row r="46" spans="1:7" ht="15.75" hidden="1">
      <c r="A46" s="135" t="s">
        <v>35</v>
      </c>
      <c r="B46" s="1044"/>
      <c r="C46" s="1045"/>
      <c r="D46" s="1046"/>
      <c r="E46" s="98"/>
      <c r="F46" s="94"/>
      <c r="G46" s="128">
        <f>E46*F46</f>
        <v>0</v>
      </c>
    </row>
    <row r="47" spans="1:7" ht="15.75" hidden="1">
      <c r="A47" s="973" t="s">
        <v>1</v>
      </c>
      <c r="B47" s="974"/>
      <c r="C47" s="974"/>
      <c r="D47" s="975"/>
      <c r="E47" s="140"/>
      <c r="F47" s="140"/>
      <c r="G47" s="129">
        <f>SUM(G45:G46)</f>
        <v>0</v>
      </c>
    </row>
    <row r="48" spans="1:7" ht="31.5" customHeight="1" hidden="1">
      <c r="A48" s="182"/>
      <c r="B48" s="178"/>
      <c r="C48" s="178"/>
      <c r="D48" s="178"/>
      <c r="E48" s="178"/>
      <c r="F48" s="178"/>
      <c r="G48" s="183"/>
    </row>
    <row r="49" spans="1:7" ht="15.75" hidden="1">
      <c r="A49" s="1077" t="s">
        <v>108</v>
      </c>
      <c r="B49" s="1078"/>
      <c r="C49" s="1078"/>
      <c r="D49" s="1078"/>
      <c r="E49" s="1078"/>
      <c r="F49" s="1078"/>
      <c r="G49" s="1079"/>
    </row>
    <row r="50" spans="1:7" ht="31.5" hidden="1">
      <c r="A50" s="124" t="s">
        <v>0</v>
      </c>
      <c r="B50" s="1031" t="s">
        <v>2</v>
      </c>
      <c r="C50" s="1032"/>
      <c r="D50" s="1033"/>
      <c r="E50" s="48" t="s">
        <v>7</v>
      </c>
      <c r="F50" s="48" t="s">
        <v>54</v>
      </c>
      <c r="G50" s="125" t="s">
        <v>51</v>
      </c>
    </row>
    <row r="51" spans="1:7" ht="15.75" hidden="1">
      <c r="A51" s="124">
        <v>1</v>
      </c>
      <c r="B51" s="1044"/>
      <c r="C51" s="1045"/>
      <c r="D51" s="1046"/>
      <c r="E51" s="98"/>
      <c r="F51" s="86"/>
      <c r="G51" s="126">
        <f>E51*F51</f>
        <v>0</v>
      </c>
    </row>
    <row r="52" spans="1:7" ht="15.75" hidden="1">
      <c r="A52" s="135" t="s">
        <v>35</v>
      </c>
      <c r="B52" s="1044"/>
      <c r="C52" s="1045"/>
      <c r="D52" s="1046"/>
      <c r="E52" s="98"/>
      <c r="F52" s="86"/>
      <c r="G52" s="128">
        <f>E52*F52</f>
        <v>0</v>
      </c>
    </row>
    <row r="53" spans="1:7" ht="15.75" hidden="1">
      <c r="A53" s="973" t="s">
        <v>1</v>
      </c>
      <c r="B53" s="974"/>
      <c r="C53" s="974"/>
      <c r="D53" s="975"/>
      <c r="E53" s="141"/>
      <c r="F53" s="141"/>
      <c r="G53" s="129">
        <f>SUM(G51:G52)</f>
        <v>0</v>
      </c>
    </row>
    <row r="54" spans="1:7" ht="31.5" customHeight="1" hidden="1">
      <c r="A54" s="182"/>
      <c r="B54" s="178"/>
      <c r="C54" s="178"/>
      <c r="D54" s="178"/>
      <c r="E54" s="178"/>
      <c r="F54" s="178"/>
      <c r="G54" s="183"/>
    </row>
    <row r="55" spans="1:7" ht="15.75" hidden="1">
      <c r="A55" s="973" t="s">
        <v>277</v>
      </c>
      <c r="B55" s="974"/>
      <c r="C55" s="974"/>
      <c r="D55" s="974"/>
      <c r="E55" s="974"/>
      <c r="F55" s="974"/>
      <c r="G55" s="1091"/>
    </row>
    <row r="56" spans="1:7" ht="47.25" hidden="1">
      <c r="A56" s="124" t="s">
        <v>0</v>
      </c>
      <c r="B56" s="1027" t="s">
        <v>2</v>
      </c>
      <c r="C56" s="1028"/>
      <c r="D56" s="4" t="s">
        <v>5</v>
      </c>
      <c r="E56" s="4" t="s">
        <v>53</v>
      </c>
      <c r="F56" s="4" t="s">
        <v>54</v>
      </c>
      <c r="G56" s="125" t="s">
        <v>51</v>
      </c>
    </row>
    <row r="57" spans="1:7" ht="15.75" hidden="1">
      <c r="A57" s="124">
        <v>1</v>
      </c>
      <c r="B57" s="1094"/>
      <c r="C57" s="1095"/>
      <c r="D57" s="99"/>
      <c r="E57" s="100"/>
      <c r="F57" s="94"/>
      <c r="G57" s="158">
        <f>E57*F57</f>
        <v>0</v>
      </c>
    </row>
    <row r="58" spans="1:7" ht="15.75" hidden="1">
      <c r="A58" s="109" t="s">
        <v>35</v>
      </c>
      <c r="B58" s="1047"/>
      <c r="C58" s="1048"/>
      <c r="D58" s="101"/>
      <c r="E58" s="102"/>
      <c r="F58" s="97"/>
      <c r="G58" s="159">
        <f>E58*F58</f>
        <v>0</v>
      </c>
    </row>
    <row r="59" spans="1:7" ht="16.5" hidden="1" thickBot="1">
      <c r="A59" s="1049" t="s">
        <v>52</v>
      </c>
      <c r="B59" s="1050"/>
      <c r="C59" s="1050"/>
      <c r="D59" s="160"/>
      <c r="E59" s="160"/>
      <c r="F59" s="160"/>
      <c r="G59" s="117">
        <f>SUM(G57:G58)</f>
        <v>0</v>
      </c>
    </row>
    <row r="60" spans="1:7" ht="15.75" hidden="1">
      <c r="A60" s="179"/>
      <c r="B60" s="179"/>
      <c r="C60" s="179"/>
      <c r="D60" s="180"/>
      <c r="E60" s="180"/>
      <c r="F60" s="180"/>
      <c r="G60" s="181"/>
    </row>
    <row r="61" ht="13.5" hidden="1" thickBot="1"/>
    <row r="62" spans="1:7" ht="38.25" customHeight="1" hidden="1">
      <c r="A62" s="1061" t="s">
        <v>98</v>
      </c>
      <c r="B62" s="1062"/>
      <c r="C62" s="1062"/>
      <c r="D62" s="1062"/>
      <c r="E62" s="1062"/>
      <c r="F62" s="1063"/>
      <c r="G62" s="163">
        <f>G67</f>
        <v>0</v>
      </c>
    </row>
    <row r="63" spans="1:7" ht="31.5" customHeight="1" hidden="1">
      <c r="A63" s="1055" t="s">
        <v>99</v>
      </c>
      <c r="B63" s="1056"/>
      <c r="C63" s="1056"/>
      <c r="D63" s="1056"/>
      <c r="E63" s="1056"/>
      <c r="F63" s="1056"/>
      <c r="G63" s="1057"/>
    </row>
    <row r="64" spans="1:7" ht="31.5" customHeight="1" hidden="1">
      <c r="A64" s="124" t="s">
        <v>0</v>
      </c>
      <c r="B64" s="48" t="s">
        <v>76</v>
      </c>
      <c r="C64" s="1031" t="s">
        <v>2</v>
      </c>
      <c r="D64" s="1033"/>
      <c r="E64" s="48" t="s">
        <v>7</v>
      </c>
      <c r="F64" s="48" t="s">
        <v>54</v>
      </c>
      <c r="G64" s="125" t="s">
        <v>51</v>
      </c>
    </row>
    <row r="65" spans="1:7" ht="33.75" customHeight="1" hidden="1">
      <c r="A65" s="124">
        <v>1</v>
      </c>
      <c r="B65" s="92"/>
      <c r="C65" s="1025"/>
      <c r="D65" s="1026"/>
      <c r="E65" s="93"/>
      <c r="F65" s="94"/>
      <c r="G65" s="126">
        <f>E65*F65</f>
        <v>0</v>
      </c>
    </row>
    <row r="66" spans="1:7" ht="15.75" hidden="1">
      <c r="A66" s="135" t="s">
        <v>35</v>
      </c>
      <c r="B66" s="92"/>
      <c r="C66" s="1025"/>
      <c r="D66" s="1026"/>
      <c r="E66" s="92"/>
      <c r="F66" s="94"/>
      <c r="G66" s="128">
        <f>E66*F66</f>
        <v>0</v>
      </c>
    </row>
    <row r="67" spans="1:7" ht="16.5" hidden="1" thickBot="1">
      <c r="A67" s="1224" t="s">
        <v>1</v>
      </c>
      <c r="B67" s="1225"/>
      <c r="C67" s="1225"/>
      <c r="D67" s="1225"/>
      <c r="E67" s="1225"/>
      <c r="F67" s="1226"/>
      <c r="G67" s="133">
        <f>SUM(G65:G66)</f>
        <v>0</v>
      </c>
    </row>
    <row r="68" ht="12.75" hidden="1"/>
    <row r="69" ht="13.5" hidden="1" thickBot="1"/>
    <row r="70" spans="1:7" ht="18.75">
      <c r="A70" s="1235" t="s">
        <v>97</v>
      </c>
      <c r="B70" s="1236"/>
      <c r="C70" s="1236"/>
      <c r="D70" s="1236"/>
      <c r="E70" s="1236"/>
      <c r="F70" s="1236"/>
      <c r="G70" s="553">
        <f>G134</f>
        <v>194000</v>
      </c>
    </row>
    <row r="71" spans="1:7" ht="12.75">
      <c r="A71" s="111"/>
      <c r="B71" s="112"/>
      <c r="C71" s="112"/>
      <c r="D71" s="112"/>
      <c r="E71" s="112"/>
      <c r="F71" s="112"/>
      <c r="G71" s="113"/>
    </row>
    <row r="72" spans="1:7" ht="15.75" hidden="1">
      <c r="A72" s="1000" t="s">
        <v>100</v>
      </c>
      <c r="B72" s="1001"/>
      <c r="C72" s="1001"/>
      <c r="D72" s="1001"/>
      <c r="E72" s="1001"/>
      <c r="F72" s="1001"/>
      <c r="G72" s="1002"/>
    </row>
    <row r="73" spans="1:7" ht="47.25" hidden="1">
      <c r="A73" s="124" t="s">
        <v>0</v>
      </c>
      <c r="B73" s="1065" t="s">
        <v>57</v>
      </c>
      <c r="C73" s="1065"/>
      <c r="D73" s="4" t="s">
        <v>5</v>
      </c>
      <c r="E73" s="4" t="s">
        <v>53</v>
      </c>
      <c r="F73" s="4" t="s">
        <v>54</v>
      </c>
      <c r="G73" s="125" t="s">
        <v>51</v>
      </c>
    </row>
    <row r="74" spans="1:7" ht="15.75" hidden="1">
      <c r="A74" s="143" t="s">
        <v>185</v>
      </c>
      <c r="B74" s="1087"/>
      <c r="C74" s="1088"/>
      <c r="D74" s="36"/>
      <c r="E74" s="136"/>
      <c r="F74" s="136"/>
      <c r="G74" s="146">
        <f>E74*F74</f>
        <v>0</v>
      </c>
    </row>
    <row r="75" spans="1:7" ht="18.75" customHeight="1" hidden="1">
      <c r="A75" s="143" t="s">
        <v>186</v>
      </c>
      <c r="B75" s="1082"/>
      <c r="C75" s="1083"/>
      <c r="D75" s="79"/>
      <c r="E75" s="80"/>
      <c r="F75" s="39"/>
      <c r="G75" s="146">
        <f>E75*F75</f>
        <v>0</v>
      </c>
    </row>
    <row r="76" spans="1:7" ht="18.75" customHeight="1" hidden="1">
      <c r="A76" s="143" t="s">
        <v>266</v>
      </c>
      <c r="B76" s="1082"/>
      <c r="C76" s="1083"/>
      <c r="D76" s="79"/>
      <c r="E76" s="80"/>
      <c r="F76" s="39"/>
      <c r="G76" s="146">
        <f>E76*F76</f>
        <v>0</v>
      </c>
    </row>
    <row r="77" spans="1:7" ht="18.75" customHeight="1" hidden="1">
      <c r="A77" s="143" t="s">
        <v>263</v>
      </c>
      <c r="B77" s="1082"/>
      <c r="C77" s="1083"/>
      <c r="D77" s="79"/>
      <c r="E77" s="80"/>
      <c r="F77" s="39"/>
      <c r="G77" s="146">
        <f>E77*F77</f>
        <v>0</v>
      </c>
    </row>
    <row r="78" spans="1:7" ht="15.75" hidden="1">
      <c r="A78" s="145" t="s">
        <v>35</v>
      </c>
      <c r="B78" s="1066"/>
      <c r="C78" s="1075"/>
      <c r="D78" s="79"/>
      <c r="E78" s="80"/>
      <c r="F78" s="81"/>
      <c r="G78" s="146">
        <f>E78*F78</f>
        <v>0</v>
      </c>
    </row>
    <row r="79" spans="1:7" ht="15.75" hidden="1">
      <c r="A79" s="976" t="s">
        <v>52</v>
      </c>
      <c r="B79" s="977"/>
      <c r="C79" s="977"/>
      <c r="D79" s="977"/>
      <c r="E79" s="977"/>
      <c r="F79" s="43"/>
      <c r="G79" s="142">
        <f>SUM(G74:G78)</f>
        <v>0</v>
      </c>
    </row>
    <row r="80" spans="1:7" ht="31.5" customHeight="1" hidden="1">
      <c r="A80" s="111"/>
      <c r="B80" s="112"/>
      <c r="C80" s="112"/>
      <c r="D80" s="112"/>
      <c r="E80" s="112"/>
      <c r="F80" s="112"/>
      <c r="G80" s="113"/>
    </row>
    <row r="81" spans="1:7" ht="15.75" hidden="1">
      <c r="A81" s="976" t="s">
        <v>101</v>
      </c>
      <c r="B81" s="977"/>
      <c r="C81" s="977"/>
      <c r="D81" s="977"/>
      <c r="E81" s="977"/>
      <c r="F81" s="977"/>
      <c r="G81" s="142">
        <f>G87+G93</f>
        <v>0</v>
      </c>
    </row>
    <row r="82" spans="1:7" ht="15.75" hidden="1">
      <c r="A82" s="1000" t="s">
        <v>103</v>
      </c>
      <c r="B82" s="1001"/>
      <c r="C82" s="1001"/>
      <c r="D82" s="1001"/>
      <c r="E82" s="1001"/>
      <c r="F82" s="1001"/>
      <c r="G82" s="1002"/>
    </row>
    <row r="83" spans="1:7" ht="63" hidden="1">
      <c r="A83" s="114" t="s">
        <v>0</v>
      </c>
      <c r="B83" s="7" t="s">
        <v>57</v>
      </c>
      <c r="C83" s="4" t="s">
        <v>62</v>
      </c>
      <c r="D83" s="4" t="s">
        <v>63</v>
      </c>
      <c r="E83" s="4" t="s">
        <v>64</v>
      </c>
      <c r="F83" s="4" t="s">
        <v>72</v>
      </c>
      <c r="G83" s="125" t="s">
        <v>51</v>
      </c>
    </row>
    <row r="84" spans="1:7" ht="15.75" hidden="1">
      <c r="A84" s="1037" t="s">
        <v>37</v>
      </c>
      <c r="B84" s="1051" t="s">
        <v>58</v>
      </c>
      <c r="C84" s="36" t="s">
        <v>60</v>
      </c>
      <c r="D84" s="72"/>
      <c r="E84" s="72"/>
      <c r="F84" s="291"/>
      <c r="G84" s="147">
        <f>D84*E84*F84</f>
        <v>0</v>
      </c>
    </row>
    <row r="85" spans="1:7" ht="15.75" hidden="1">
      <c r="A85" s="1038"/>
      <c r="B85" s="1052"/>
      <c r="C85" s="36" t="s">
        <v>61</v>
      </c>
      <c r="D85" s="72"/>
      <c r="E85" s="72"/>
      <c r="F85" s="291"/>
      <c r="G85" s="148">
        <f>D85*E85*F85</f>
        <v>0</v>
      </c>
    </row>
    <row r="86" spans="1:7" ht="15.75" hidden="1">
      <c r="A86" s="149" t="s">
        <v>38</v>
      </c>
      <c r="B86" s="85" t="s">
        <v>59</v>
      </c>
      <c r="C86" s="78"/>
      <c r="D86" s="72"/>
      <c r="E86" s="72"/>
      <c r="F86" s="84"/>
      <c r="G86" s="148">
        <f>D86*E86*F86</f>
        <v>0</v>
      </c>
    </row>
    <row r="87" spans="1:7" ht="15.75" hidden="1">
      <c r="A87" s="973" t="s">
        <v>1</v>
      </c>
      <c r="B87" s="974"/>
      <c r="C87" s="974"/>
      <c r="D87" s="974"/>
      <c r="E87" s="974"/>
      <c r="F87" s="975"/>
      <c r="G87" s="142">
        <f>SUM(G84:G86)</f>
        <v>0</v>
      </c>
    </row>
    <row r="88" spans="1:7" ht="12.75" hidden="1">
      <c r="A88" s="111"/>
      <c r="B88" s="112"/>
      <c r="C88" s="112"/>
      <c r="D88" s="112"/>
      <c r="E88" s="112"/>
      <c r="F88" s="112"/>
      <c r="G88" s="113"/>
    </row>
    <row r="89" spans="1:7" ht="15.75" hidden="1">
      <c r="A89" s="1000" t="s">
        <v>104</v>
      </c>
      <c r="B89" s="1001"/>
      <c r="C89" s="1001"/>
      <c r="D89" s="1001"/>
      <c r="E89" s="1001"/>
      <c r="F89" s="1001"/>
      <c r="G89" s="1002"/>
    </row>
    <row r="90" spans="1:7" ht="31.5" hidden="1">
      <c r="A90" s="150" t="s">
        <v>0</v>
      </c>
      <c r="B90" s="41" t="s">
        <v>47</v>
      </c>
      <c r="C90" s="1003" t="s">
        <v>48</v>
      </c>
      <c r="D90" s="1004"/>
      <c r="E90" s="1005"/>
      <c r="F90" s="36" t="s">
        <v>4</v>
      </c>
      <c r="G90" s="151" t="s">
        <v>51</v>
      </c>
    </row>
    <row r="91" spans="1:7" ht="15.75" hidden="1">
      <c r="A91" s="150">
        <v>1</v>
      </c>
      <c r="B91" s="82"/>
      <c r="C91" s="1073"/>
      <c r="D91" s="1074"/>
      <c r="E91" s="1220"/>
      <c r="F91" s="83"/>
      <c r="G91" s="152">
        <f>F91*2</f>
        <v>0</v>
      </c>
    </row>
    <row r="92" spans="1:7" ht="15.75" hidden="1">
      <c r="A92" s="153" t="s">
        <v>35</v>
      </c>
      <c r="B92" s="82"/>
      <c r="C92" s="1073"/>
      <c r="D92" s="1074"/>
      <c r="E92" s="1220"/>
      <c r="F92" s="83"/>
      <c r="G92" s="154">
        <f>F92*2</f>
        <v>0</v>
      </c>
    </row>
    <row r="93" spans="1:7" ht="15.75" hidden="1">
      <c r="A93" s="989" t="s">
        <v>1</v>
      </c>
      <c r="B93" s="990"/>
      <c r="C93" s="990"/>
      <c r="D93" s="990"/>
      <c r="E93" s="990"/>
      <c r="F93" s="991"/>
      <c r="G93" s="155">
        <f>SUM(G91:G92)</f>
        <v>0</v>
      </c>
    </row>
    <row r="94" spans="1:7" ht="31.5" customHeight="1" hidden="1">
      <c r="A94" s="111"/>
      <c r="B94" s="112"/>
      <c r="C94" s="112"/>
      <c r="D94" s="112"/>
      <c r="E94" s="112"/>
      <c r="F94" s="112"/>
      <c r="G94" s="113"/>
    </row>
    <row r="95" spans="1:7" ht="15.75" hidden="1">
      <c r="A95" s="1000" t="s">
        <v>105</v>
      </c>
      <c r="B95" s="1001"/>
      <c r="C95" s="1001"/>
      <c r="D95" s="1001"/>
      <c r="E95" s="1001"/>
      <c r="F95" s="1001"/>
      <c r="G95" s="1002"/>
    </row>
    <row r="96" spans="1:7" ht="78.75" hidden="1">
      <c r="A96" s="124" t="s">
        <v>0</v>
      </c>
      <c r="B96" s="7" t="s">
        <v>57</v>
      </c>
      <c r="C96" s="4" t="s">
        <v>6</v>
      </c>
      <c r="D96" s="4" t="s">
        <v>7</v>
      </c>
      <c r="E96" s="998" t="s">
        <v>69</v>
      </c>
      <c r="F96" s="999"/>
      <c r="G96" s="125" t="s">
        <v>51</v>
      </c>
    </row>
    <row r="97" spans="1:7" ht="15.75" hidden="1">
      <c r="A97" s="156">
        <v>1</v>
      </c>
      <c r="B97" s="42" t="s">
        <v>8</v>
      </c>
      <c r="C97" s="4" t="s">
        <v>9</v>
      </c>
      <c r="D97" s="65"/>
      <c r="E97" s="1029"/>
      <c r="F97" s="1030"/>
      <c r="G97" s="262">
        <f>D97*E97</f>
        <v>0</v>
      </c>
    </row>
    <row r="98" spans="1:7" ht="15.75" hidden="1">
      <c r="A98" s="156">
        <v>2</v>
      </c>
      <c r="B98" s="40" t="s">
        <v>10</v>
      </c>
      <c r="C98" s="36" t="s">
        <v>11</v>
      </c>
      <c r="D98" s="87"/>
      <c r="E98" s="1029"/>
      <c r="F98" s="1030"/>
      <c r="G98" s="262">
        <f>D98*E98</f>
        <v>0</v>
      </c>
    </row>
    <row r="99" spans="1:7" ht="15.75" hidden="1">
      <c r="A99" s="109">
        <v>3</v>
      </c>
      <c r="B99" s="40" t="s">
        <v>66</v>
      </c>
      <c r="C99" s="4" t="s">
        <v>65</v>
      </c>
      <c r="D99" s="88"/>
      <c r="E99" s="1029"/>
      <c r="F99" s="1030"/>
      <c r="G99" s="144">
        <f>D99*E99</f>
        <v>0</v>
      </c>
    </row>
    <row r="100" spans="1:7" ht="15.75" hidden="1">
      <c r="A100" s="109">
        <v>4</v>
      </c>
      <c r="B100" s="40" t="s">
        <v>67</v>
      </c>
      <c r="C100" s="4" t="s">
        <v>65</v>
      </c>
      <c r="D100" s="88"/>
      <c r="E100" s="1029"/>
      <c r="F100" s="1030"/>
      <c r="G100" s="144">
        <f>D100*E100</f>
        <v>0</v>
      </c>
    </row>
    <row r="101" spans="1:7" ht="15.75" hidden="1">
      <c r="A101" s="109"/>
      <c r="B101" s="40" t="s">
        <v>285</v>
      </c>
      <c r="C101" s="4" t="s">
        <v>65</v>
      </c>
      <c r="D101" s="88"/>
      <c r="E101" s="1029"/>
      <c r="F101" s="1030"/>
      <c r="G101" s="144">
        <f>(G97+G98)*4.1%</f>
        <v>0</v>
      </c>
    </row>
    <row r="102" spans="1:7" ht="15.75" hidden="1">
      <c r="A102" s="973" t="s">
        <v>1</v>
      </c>
      <c r="B102" s="974"/>
      <c r="C102" s="974"/>
      <c r="D102" s="974"/>
      <c r="E102" s="974"/>
      <c r="F102" s="975"/>
      <c r="G102" s="292">
        <f>SUM(G97:G101)</f>
        <v>0</v>
      </c>
    </row>
    <row r="103" spans="1:7" ht="31.5" customHeight="1" hidden="1">
      <c r="A103" s="111"/>
      <c r="B103" s="112"/>
      <c r="C103" s="112"/>
      <c r="D103" s="112"/>
      <c r="E103" s="112"/>
      <c r="F103" s="112"/>
      <c r="G103" s="113"/>
    </row>
    <row r="104" spans="1:7" ht="33.75" customHeight="1" hidden="1">
      <c r="A104" s="1055" t="s">
        <v>111</v>
      </c>
      <c r="B104" s="1056"/>
      <c r="C104" s="1056"/>
      <c r="D104" s="1056"/>
      <c r="E104" s="1056"/>
      <c r="F104" s="1056"/>
      <c r="G104" s="1057"/>
    </row>
    <row r="105" spans="1:7" ht="31.5" hidden="1">
      <c r="A105" s="124" t="s">
        <v>0</v>
      </c>
      <c r="B105" s="7" t="s">
        <v>57</v>
      </c>
      <c r="C105" s="998" t="s">
        <v>7</v>
      </c>
      <c r="D105" s="1076"/>
      <c r="E105" s="4" t="s">
        <v>73</v>
      </c>
      <c r="F105" s="4" t="s">
        <v>68</v>
      </c>
      <c r="G105" s="125" t="s">
        <v>51</v>
      </c>
    </row>
    <row r="106" spans="1:7" ht="15.75" hidden="1">
      <c r="A106" s="150">
        <v>1</v>
      </c>
      <c r="B106" s="82"/>
      <c r="C106" s="1080"/>
      <c r="D106" s="1081"/>
      <c r="E106" s="89"/>
      <c r="F106" s="84"/>
      <c r="G106" s="152">
        <f>C106*E106*F106</f>
        <v>0</v>
      </c>
    </row>
    <row r="107" spans="1:7" ht="15.75" hidden="1">
      <c r="A107" s="153" t="s">
        <v>35</v>
      </c>
      <c r="B107" s="82"/>
      <c r="C107" s="1073"/>
      <c r="D107" s="1074"/>
      <c r="E107" s="90"/>
      <c r="F107" s="71"/>
      <c r="G107" s="154">
        <f>F107*2</f>
        <v>0</v>
      </c>
    </row>
    <row r="108" spans="1:7" ht="15.75" hidden="1">
      <c r="A108" s="989" t="s">
        <v>1</v>
      </c>
      <c r="B108" s="990"/>
      <c r="C108" s="990"/>
      <c r="D108" s="990"/>
      <c r="E108" s="990"/>
      <c r="F108" s="991"/>
      <c r="G108" s="155">
        <f>SUM(G106:G107)</f>
        <v>0</v>
      </c>
    </row>
    <row r="109" spans="1:7" ht="31.5" customHeight="1" hidden="1">
      <c r="A109" s="111"/>
      <c r="B109" s="112"/>
      <c r="C109" s="112"/>
      <c r="D109" s="112"/>
      <c r="E109" s="112"/>
      <c r="F109" s="112"/>
      <c r="G109" s="113"/>
    </row>
    <row r="110" spans="1:7" ht="15.75" hidden="1">
      <c r="A110" s="976" t="s">
        <v>99</v>
      </c>
      <c r="B110" s="977"/>
      <c r="C110" s="977"/>
      <c r="D110" s="977"/>
      <c r="E110" s="977"/>
      <c r="F110" s="977"/>
      <c r="G110" s="129">
        <f>G116+G122</f>
        <v>0</v>
      </c>
    </row>
    <row r="111" spans="1:7" ht="15.75" hidden="1">
      <c r="A111" s="1000" t="s">
        <v>106</v>
      </c>
      <c r="B111" s="1001"/>
      <c r="C111" s="1001"/>
      <c r="D111" s="1001"/>
      <c r="E111" s="1001"/>
      <c r="F111" s="1001"/>
      <c r="G111" s="1002"/>
    </row>
    <row r="112" spans="1:7" ht="78.75" hidden="1">
      <c r="A112" s="124" t="s">
        <v>0</v>
      </c>
      <c r="B112" s="5" t="s">
        <v>57</v>
      </c>
      <c r="C112" s="4" t="s">
        <v>6</v>
      </c>
      <c r="D112" s="4" t="s">
        <v>71</v>
      </c>
      <c r="E112" s="4" t="s">
        <v>73</v>
      </c>
      <c r="F112" s="4" t="s">
        <v>74</v>
      </c>
      <c r="G112" s="125" t="s">
        <v>51</v>
      </c>
    </row>
    <row r="113" spans="1:7" ht="15.75" hidden="1">
      <c r="A113" s="124">
        <v>1</v>
      </c>
      <c r="B113" s="92" t="s">
        <v>70</v>
      </c>
      <c r="C113" s="4" t="s">
        <v>65</v>
      </c>
      <c r="D113" s="91"/>
      <c r="E113" s="93"/>
      <c r="F113" s="94"/>
      <c r="G113" s="126">
        <f>D113*E113*F113</f>
        <v>0</v>
      </c>
    </row>
    <row r="114" spans="1:7" ht="31.5" hidden="1">
      <c r="A114" s="127">
        <v>2</v>
      </c>
      <c r="B114" s="92" t="s">
        <v>75</v>
      </c>
      <c r="C114" s="91"/>
      <c r="D114" s="91">
        <v>1</v>
      </c>
      <c r="E114" s="93"/>
      <c r="F114" s="94"/>
      <c r="G114" s="128">
        <f>D114*E114*F114</f>
        <v>0</v>
      </c>
    </row>
    <row r="115" spans="1:7" ht="15.75" hidden="1">
      <c r="A115" s="135" t="s">
        <v>35</v>
      </c>
      <c r="B115" s="92"/>
      <c r="C115" s="91"/>
      <c r="D115" s="91"/>
      <c r="E115" s="92"/>
      <c r="F115" s="94"/>
      <c r="G115" s="128">
        <f>D115*E115*F115</f>
        <v>0</v>
      </c>
    </row>
    <row r="116" spans="1:7" ht="15.75" hidden="1">
      <c r="A116" s="973" t="s">
        <v>1</v>
      </c>
      <c r="B116" s="974"/>
      <c r="C116" s="974"/>
      <c r="D116" s="974"/>
      <c r="E116" s="974"/>
      <c r="F116" s="975"/>
      <c r="G116" s="129">
        <f>SUM(G113:G115)</f>
        <v>0</v>
      </c>
    </row>
    <row r="117" spans="1:7" ht="12.75" hidden="1">
      <c r="A117" s="111"/>
      <c r="B117" s="112"/>
      <c r="C117" s="112"/>
      <c r="D117" s="112"/>
      <c r="E117" s="112"/>
      <c r="F117" s="112"/>
      <c r="G117" s="113"/>
    </row>
    <row r="118" spans="1:7" ht="15.75" hidden="1">
      <c r="A118" s="1000" t="s">
        <v>107</v>
      </c>
      <c r="B118" s="1001"/>
      <c r="C118" s="1001"/>
      <c r="D118" s="1001"/>
      <c r="E118" s="1001"/>
      <c r="F118" s="1001"/>
      <c r="G118" s="1002"/>
    </row>
    <row r="119" spans="1:7" ht="31.5" hidden="1">
      <c r="A119" s="124" t="s">
        <v>0</v>
      </c>
      <c r="B119" s="48" t="s">
        <v>76</v>
      </c>
      <c r="C119" s="963" t="s">
        <v>2</v>
      </c>
      <c r="D119" s="963"/>
      <c r="E119" s="48" t="s">
        <v>7</v>
      </c>
      <c r="F119" s="48" t="s">
        <v>54</v>
      </c>
      <c r="G119" s="125" t="s">
        <v>51</v>
      </c>
    </row>
    <row r="120" spans="1:7" ht="31.5" customHeight="1" hidden="1">
      <c r="A120" s="124">
        <v>1</v>
      </c>
      <c r="B120" s="92" t="s">
        <v>264</v>
      </c>
      <c r="C120" s="1025"/>
      <c r="D120" s="1026"/>
      <c r="E120" s="93"/>
      <c r="F120" s="94"/>
      <c r="G120" s="126">
        <f>E120*F120</f>
        <v>0</v>
      </c>
    </row>
    <row r="121" spans="1:7" ht="15.75" hidden="1">
      <c r="A121" s="135" t="s">
        <v>35</v>
      </c>
      <c r="B121" s="92"/>
      <c r="C121" s="1025"/>
      <c r="D121" s="1026"/>
      <c r="E121" s="92"/>
      <c r="F121" s="94"/>
      <c r="G121" s="128">
        <f>E121*F121</f>
        <v>0</v>
      </c>
    </row>
    <row r="122" spans="1:7" ht="15.75" hidden="1">
      <c r="A122" s="973" t="s">
        <v>1</v>
      </c>
      <c r="B122" s="974"/>
      <c r="C122" s="974"/>
      <c r="D122" s="974"/>
      <c r="E122" s="974"/>
      <c r="F122" s="975"/>
      <c r="G122" s="129">
        <f>SUM(G120:G121)</f>
        <v>0</v>
      </c>
    </row>
    <row r="123" spans="1:7" ht="31.5" customHeight="1" hidden="1">
      <c r="A123" s="111"/>
      <c r="B123" s="112"/>
      <c r="C123" s="112"/>
      <c r="D123" s="112"/>
      <c r="E123" s="112"/>
      <c r="F123" s="112"/>
      <c r="G123" s="113"/>
    </row>
    <row r="124" spans="1:7" ht="15.75">
      <c r="A124" s="1000" t="s">
        <v>94</v>
      </c>
      <c r="B124" s="1001"/>
      <c r="C124" s="1001"/>
      <c r="D124" s="1001"/>
      <c r="E124" s="1001"/>
      <c r="F124" s="1001"/>
      <c r="G124" s="1002"/>
    </row>
    <row r="125" spans="1:7" ht="47.25">
      <c r="A125" s="124" t="s">
        <v>0</v>
      </c>
      <c r="B125" s="1027" t="s">
        <v>57</v>
      </c>
      <c r="C125" s="1028"/>
      <c r="D125" s="4" t="s">
        <v>5</v>
      </c>
      <c r="E125" s="5" t="s">
        <v>53</v>
      </c>
      <c r="F125" s="4" t="s">
        <v>54</v>
      </c>
      <c r="G125" s="125" t="s">
        <v>51</v>
      </c>
    </row>
    <row r="126" spans="1:7" ht="28.5" customHeight="1" hidden="1">
      <c r="A126" s="116" t="s">
        <v>37</v>
      </c>
      <c r="B126" s="1053" t="s">
        <v>521</v>
      </c>
      <c r="C126" s="1054"/>
      <c r="D126" s="136" t="s">
        <v>261</v>
      </c>
      <c r="E126" s="358">
        <v>0</v>
      </c>
      <c r="F126" s="136">
        <v>0</v>
      </c>
      <c r="G126" s="302">
        <f>E126*F126</f>
        <v>0</v>
      </c>
    </row>
    <row r="127" spans="1:7" ht="48.75" customHeight="1">
      <c r="A127" s="116">
        <v>1</v>
      </c>
      <c r="B127" s="1053" t="s">
        <v>843</v>
      </c>
      <c r="C127" s="1054"/>
      <c r="D127" s="136" t="s">
        <v>261</v>
      </c>
      <c r="E127" s="358">
        <v>4</v>
      </c>
      <c r="F127" s="136">
        <v>35000</v>
      </c>
      <c r="G127" s="685">
        <v>140000</v>
      </c>
    </row>
    <row r="128" spans="1:7" ht="37.5" customHeight="1">
      <c r="A128" s="145" t="s">
        <v>186</v>
      </c>
      <c r="B128" s="1053" t="s">
        <v>843</v>
      </c>
      <c r="C128" s="1054"/>
      <c r="D128" s="136" t="s">
        <v>261</v>
      </c>
      <c r="E128" s="359">
        <v>1</v>
      </c>
      <c r="F128" s="81">
        <v>54000</v>
      </c>
      <c r="G128" s="302">
        <f>E128*F128</f>
        <v>54000</v>
      </c>
    </row>
    <row r="129" spans="1:7" ht="15.75" hidden="1">
      <c r="A129" s="143" t="s">
        <v>38</v>
      </c>
      <c r="B129" s="1066" t="s">
        <v>121</v>
      </c>
      <c r="C129" s="1075"/>
      <c r="D129" s="78"/>
      <c r="E129" s="78"/>
      <c r="F129" s="136"/>
      <c r="G129" s="302"/>
    </row>
    <row r="130" spans="1:7" ht="20.25" customHeight="1" hidden="1">
      <c r="A130" s="143" t="s">
        <v>39</v>
      </c>
      <c r="B130" s="1082"/>
      <c r="C130" s="1083"/>
      <c r="D130" s="79"/>
      <c r="E130" s="97"/>
      <c r="F130" s="39"/>
      <c r="G130" s="305">
        <f>E130*F130</f>
        <v>0</v>
      </c>
    </row>
    <row r="131" spans="1:7" ht="19.5" customHeight="1" hidden="1">
      <c r="A131" s="143" t="s">
        <v>278</v>
      </c>
      <c r="B131" s="1066"/>
      <c r="C131" s="1075"/>
      <c r="D131" s="79"/>
      <c r="E131" s="97"/>
      <c r="F131" s="39"/>
      <c r="G131" s="305">
        <f>E131*F131</f>
        <v>0</v>
      </c>
    </row>
    <row r="132" spans="1:7" ht="18.75" customHeight="1" hidden="1">
      <c r="A132" s="143" t="s">
        <v>279</v>
      </c>
      <c r="B132" s="1066"/>
      <c r="C132" s="1067"/>
      <c r="D132" s="79"/>
      <c r="E132" s="97"/>
      <c r="F132" s="39"/>
      <c r="G132" s="305">
        <f>E132*F132</f>
        <v>0</v>
      </c>
    </row>
    <row r="133" spans="1:7" ht="15.75" hidden="1">
      <c r="A133" s="145" t="s">
        <v>185</v>
      </c>
      <c r="B133" s="1066" t="s">
        <v>665</v>
      </c>
      <c r="C133" s="1075"/>
      <c r="D133" s="136" t="s">
        <v>261</v>
      </c>
      <c r="E133" s="97">
        <v>1</v>
      </c>
      <c r="F133" s="81">
        <v>0</v>
      </c>
      <c r="G133" s="304">
        <f>E133*F133</f>
        <v>0</v>
      </c>
    </row>
    <row r="134" spans="1:7" ht="15.75">
      <c r="A134" s="977" t="s">
        <v>1</v>
      </c>
      <c r="B134" s="977"/>
      <c r="C134" s="977"/>
      <c r="D134" s="136"/>
      <c r="E134" s="136"/>
      <c r="F134" s="139"/>
      <c r="G134" s="306">
        <f>SUM(G126:G133)</f>
        <v>194000</v>
      </c>
    </row>
    <row r="135" spans="1:8" ht="15.75">
      <c r="A135" s="179"/>
      <c r="B135" s="179"/>
      <c r="C135" s="179"/>
      <c r="D135" s="180"/>
      <c r="E135" s="180"/>
      <c r="F135" s="283"/>
      <c r="G135" s="293"/>
      <c r="H135" s="112"/>
    </row>
    <row r="136" spans="1:8" ht="15.75" hidden="1">
      <c r="A136" s="179"/>
      <c r="B136" s="179"/>
      <c r="C136" s="179"/>
      <c r="D136" s="180"/>
      <c r="E136" s="180"/>
      <c r="F136" s="283"/>
      <c r="G136" s="290"/>
      <c r="H136" s="112"/>
    </row>
    <row r="137" spans="1:3" ht="15" customHeight="1" hidden="1">
      <c r="A137" s="112"/>
      <c r="B137" s="581" t="s">
        <v>839</v>
      </c>
      <c r="C137" s="582">
        <v>140000</v>
      </c>
    </row>
    <row r="138" spans="1:3" ht="15" customHeight="1" hidden="1">
      <c r="A138" s="112"/>
      <c r="B138" s="581" t="s">
        <v>252</v>
      </c>
      <c r="C138" s="582">
        <f>C137-G134</f>
        <v>-54000</v>
      </c>
    </row>
    <row r="139" spans="1:3" ht="12.75" hidden="1">
      <c r="A139" s="112"/>
      <c r="B139" s="583"/>
      <c r="C139" s="584"/>
    </row>
    <row r="140" ht="12.75" hidden="1"/>
    <row r="141" spans="1:7" ht="15.75" hidden="1">
      <c r="A141" s="137"/>
      <c r="B141" s="137"/>
      <c r="C141" s="137"/>
      <c r="D141" s="137"/>
      <c r="E141" s="137"/>
      <c r="F141" s="137"/>
      <c r="G141" s="565"/>
    </row>
    <row r="142" spans="1:7" ht="15.75" hidden="1">
      <c r="A142" s="1089" t="s">
        <v>844</v>
      </c>
      <c r="B142" s="1089"/>
      <c r="C142" s="1089"/>
      <c r="D142" s="1089"/>
      <c r="E142" s="1089"/>
      <c r="F142" s="1089"/>
      <c r="G142" s="565"/>
    </row>
    <row r="143" spans="1:7" ht="15.75">
      <c r="A143" s="137"/>
      <c r="B143" s="137"/>
      <c r="C143" s="137"/>
      <c r="D143" s="137"/>
      <c r="E143" s="137"/>
      <c r="F143" s="137"/>
      <c r="G143" s="565"/>
    </row>
    <row r="144" spans="1:7" ht="15.75">
      <c r="A144" s="1089" t="s">
        <v>608</v>
      </c>
      <c r="B144" s="1089"/>
      <c r="C144" s="1089"/>
      <c r="D144" s="1089"/>
      <c r="E144" s="1089"/>
      <c r="F144" s="1089"/>
      <c r="G144" s="565"/>
    </row>
    <row r="145" spans="1:8" ht="15.75">
      <c r="A145" s="179"/>
      <c r="B145" s="179"/>
      <c r="C145" s="179"/>
      <c r="D145" s="180"/>
      <c r="E145" s="180"/>
      <c r="F145" s="283"/>
      <c r="G145" s="290"/>
      <c r="H145" s="112"/>
    </row>
    <row r="146" spans="1:8" ht="31.5" customHeight="1">
      <c r="A146" s="178"/>
      <c r="B146" s="1214"/>
      <c r="C146" s="1214"/>
      <c r="D146" s="1214"/>
      <c r="E146" s="1214"/>
      <c r="F146" s="178"/>
      <c r="G146" s="49"/>
      <c r="H146" s="112"/>
    </row>
    <row r="147" spans="1:7" ht="15.75" hidden="1">
      <c r="A147" s="1058" t="s">
        <v>113</v>
      </c>
      <c r="B147" s="1059"/>
      <c r="C147" s="1059"/>
      <c r="D147" s="1059"/>
      <c r="E147" s="1059"/>
      <c r="F147" s="1001"/>
      <c r="G147" s="1002"/>
    </row>
    <row r="148" spans="1:7" ht="47.25" hidden="1">
      <c r="A148" s="124" t="s">
        <v>0</v>
      </c>
      <c r="B148" s="1027" t="s">
        <v>57</v>
      </c>
      <c r="C148" s="1028"/>
      <c r="D148" s="4" t="s">
        <v>5</v>
      </c>
      <c r="E148" s="5" t="s">
        <v>53</v>
      </c>
      <c r="F148" s="4" t="s">
        <v>54</v>
      </c>
      <c r="G148" s="125" t="s">
        <v>51</v>
      </c>
    </row>
    <row r="149" spans="1:7" ht="15.75" hidden="1">
      <c r="A149" s="116" t="s">
        <v>37</v>
      </c>
      <c r="B149" s="1087" t="s">
        <v>112</v>
      </c>
      <c r="C149" s="1090"/>
      <c r="D149" s="136"/>
      <c r="E149" s="136"/>
      <c r="F149" s="136"/>
      <c r="G149" s="146">
        <f>E149*F149</f>
        <v>0</v>
      </c>
    </row>
    <row r="150" spans="1:7" ht="15.75" hidden="1">
      <c r="A150" s="145" t="s">
        <v>35</v>
      </c>
      <c r="B150" s="1066"/>
      <c r="C150" s="1075"/>
      <c r="D150" s="79"/>
      <c r="E150" s="97"/>
      <c r="F150" s="81"/>
      <c r="G150" s="146">
        <f>E150*F150</f>
        <v>0</v>
      </c>
    </row>
    <row r="151" spans="1:7" ht="15.75" hidden="1">
      <c r="A151" s="1000" t="s">
        <v>1</v>
      </c>
      <c r="B151" s="1001"/>
      <c r="C151" s="1001"/>
      <c r="D151" s="136"/>
      <c r="E151" s="136"/>
      <c r="F151" s="139"/>
      <c r="G151" s="142">
        <f>SUM(G149:G150)</f>
        <v>0</v>
      </c>
    </row>
    <row r="152" spans="1:7" ht="31.5" customHeight="1" hidden="1">
      <c r="A152" s="111"/>
      <c r="B152" s="112"/>
      <c r="C152" s="112"/>
      <c r="D152" s="112"/>
      <c r="E152" s="112"/>
      <c r="F152" s="112"/>
      <c r="G152" s="113"/>
    </row>
    <row r="153" spans="1:7" ht="15.75" hidden="1">
      <c r="A153" s="1000" t="s">
        <v>116</v>
      </c>
      <c r="B153" s="1001"/>
      <c r="C153" s="1001"/>
      <c r="D153" s="1001"/>
      <c r="E153" s="1001"/>
      <c r="F153" s="1001"/>
      <c r="G153" s="1002"/>
    </row>
    <row r="154" spans="1:7" ht="47.25" hidden="1">
      <c r="A154" s="124" t="s">
        <v>0</v>
      </c>
      <c r="B154" s="1027" t="s">
        <v>57</v>
      </c>
      <c r="C154" s="1028"/>
      <c r="D154" s="4" t="s">
        <v>5</v>
      </c>
      <c r="E154" s="5" t="s">
        <v>53</v>
      </c>
      <c r="F154" s="4" t="s">
        <v>54</v>
      </c>
      <c r="G154" s="125" t="s">
        <v>51</v>
      </c>
    </row>
    <row r="155" spans="1:7" ht="15.75" hidden="1">
      <c r="A155" s="116" t="s">
        <v>37</v>
      </c>
      <c r="B155" s="1087" t="s">
        <v>117</v>
      </c>
      <c r="C155" s="1090"/>
      <c r="D155" s="136"/>
      <c r="E155" s="136"/>
      <c r="F155" s="136"/>
      <c r="G155" s="157"/>
    </row>
    <row r="156" spans="1:7" ht="15.75" hidden="1">
      <c r="A156" s="143" t="s">
        <v>36</v>
      </c>
      <c r="B156" s="1066"/>
      <c r="C156" s="1075"/>
      <c r="D156" s="79"/>
      <c r="E156" s="97"/>
      <c r="F156" s="39"/>
      <c r="G156" s="144">
        <f>E156*F156*12</f>
        <v>0</v>
      </c>
    </row>
    <row r="157" spans="1:7" ht="15.75" hidden="1">
      <c r="A157" s="145" t="s">
        <v>35</v>
      </c>
      <c r="B157" s="1066"/>
      <c r="C157" s="1075"/>
      <c r="D157" s="79"/>
      <c r="E157" s="97"/>
      <c r="F157" s="81"/>
      <c r="G157" s="146">
        <f>E157*F157*12</f>
        <v>0</v>
      </c>
    </row>
    <row r="158" spans="1:7" ht="15.75" hidden="1">
      <c r="A158" s="143" t="s">
        <v>38</v>
      </c>
      <c r="B158" s="1066" t="s">
        <v>118</v>
      </c>
      <c r="C158" s="1075"/>
      <c r="D158" s="78"/>
      <c r="E158" s="78"/>
      <c r="F158" s="136"/>
      <c r="G158" s="157"/>
    </row>
    <row r="159" spans="1:7" ht="15.75" hidden="1">
      <c r="A159" s="143" t="s">
        <v>39</v>
      </c>
      <c r="B159" s="1066"/>
      <c r="C159" s="1075"/>
      <c r="D159" s="79"/>
      <c r="E159" s="97"/>
      <c r="F159" s="39"/>
      <c r="G159" s="144">
        <f>E159*F159</f>
        <v>0</v>
      </c>
    </row>
    <row r="160" spans="1:7" ht="15.75" hidden="1">
      <c r="A160" s="145" t="s">
        <v>35</v>
      </c>
      <c r="B160" s="1066"/>
      <c r="C160" s="1075"/>
      <c r="D160" s="79"/>
      <c r="E160" s="97"/>
      <c r="F160" s="81"/>
      <c r="G160" s="146">
        <f>E160*F160</f>
        <v>0</v>
      </c>
    </row>
    <row r="161" spans="1:7" ht="15.75" hidden="1">
      <c r="A161" s="143" t="s">
        <v>40</v>
      </c>
      <c r="B161" s="1066" t="s">
        <v>119</v>
      </c>
      <c r="C161" s="1075"/>
      <c r="D161" s="78"/>
      <c r="E161" s="78"/>
      <c r="F161" s="136"/>
      <c r="G161" s="157"/>
    </row>
    <row r="162" spans="1:7" ht="15.75" hidden="1">
      <c r="A162" s="143" t="s">
        <v>41</v>
      </c>
      <c r="B162" s="1066"/>
      <c r="C162" s="1075"/>
      <c r="D162" s="79"/>
      <c r="E162" s="97"/>
      <c r="F162" s="39"/>
      <c r="G162" s="144">
        <f>E162*F162</f>
        <v>0</v>
      </c>
    </row>
    <row r="163" spans="1:7" ht="15.75" hidden="1">
      <c r="A163" s="145" t="s">
        <v>35</v>
      </c>
      <c r="B163" s="1066"/>
      <c r="C163" s="1075"/>
      <c r="D163" s="79"/>
      <c r="E163" s="97"/>
      <c r="F163" s="81"/>
      <c r="G163" s="146">
        <f>E163*F163</f>
        <v>0</v>
      </c>
    </row>
    <row r="164" spans="1:7" ht="15.75" hidden="1">
      <c r="A164" s="143" t="s">
        <v>114</v>
      </c>
      <c r="B164" s="1066" t="s">
        <v>120</v>
      </c>
      <c r="C164" s="1075"/>
      <c r="D164" s="78"/>
      <c r="E164" s="78"/>
      <c r="F164" s="136"/>
      <c r="G164" s="157"/>
    </row>
    <row r="165" spans="1:7" ht="15.75" hidden="1">
      <c r="A165" s="143" t="s">
        <v>115</v>
      </c>
      <c r="B165" s="1066"/>
      <c r="C165" s="1075"/>
      <c r="D165" s="79"/>
      <c r="E165" s="97"/>
      <c r="F165" s="39"/>
      <c r="G165" s="144">
        <f>E165*F165</f>
        <v>0</v>
      </c>
    </row>
    <row r="166" spans="1:7" ht="15.75" hidden="1">
      <c r="A166" s="145" t="s">
        <v>35</v>
      </c>
      <c r="B166" s="1066"/>
      <c r="C166" s="1075"/>
      <c r="D166" s="79"/>
      <c r="E166" s="97"/>
      <c r="F166" s="81"/>
      <c r="G166" s="146">
        <f>E166*F166</f>
        <v>0</v>
      </c>
    </row>
    <row r="167" spans="1:7" ht="15.75" hidden="1">
      <c r="A167" s="1000" t="s">
        <v>1</v>
      </c>
      <c r="B167" s="1001"/>
      <c r="C167" s="1001"/>
      <c r="D167" s="136"/>
      <c r="E167" s="136"/>
      <c r="F167" s="139"/>
      <c r="G167" s="142">
        <f>SUM(G155:G166)</f>
        <v>0</v>
      </c>
    </row>
    <row r="168" spans="1:7" ht="31.5" customHeight="1" hidden="1">
      <c r="A168" s="111"/>
      <c r="B168" s="112"/>
      <c r="C168" s="112"/>
      <c r="D168" s="112"/>
      <c r="E168" s="112"/>
      <c r="F168" s="112"/>
      <c r="G168" s="113"/>
    </row>
    <row r="169" spans="1:7" ht="15.75" hidden="1">
      <c r="A169" s="1077" t="s">
        <v>269</v>
      </c>
      <c r="B169" s="1078"/>
      <c r="C169" s="1078"/>
      <c r="D169" s="1078"/>
      <c r="E169" s="1078"/>
      <c r="F169" s="1078"/>
      <c r="G169" s="1079"/>
    </row>
    <row r="170" spans="1:7" ht="31.5" hidden="1">
      <c r="A170" s="124" t="s">
        <v>0</v>
      </c>
      <c r="B170" s="1031" t="s">
        <v>80</v>
      </c>
      <c r="C170" s="1032"/>
      <c r="D170" s="1033"/>
      <c r="E170" s="48" t="s">
        <v>7</v>
      </c>
      <c r="F170" s="48" t="s">
        <v>54</v>
      </c>
      <c r="G170" s="125" t="s">
        <v>51</v>
      </c>
    </row>
    <row r="171" spans="1:7" ht="15.75" hidden="1">
      <c r="A171" s="124">
        <v>1</v>
      </c>
      <c r="B171" s="1044"/>
      <c r="C171" s="1045"/>
      <c r="D171" s="1046"/>
      <c r="E171" s="202"/>
      <c r="F171" s="269"/>
      <c r="G171" s="126">
        <f>E171*F171</f>
        <v>0</v>
      </c>
    </row>
    <row r="172" spans="1:7" ht="18.75" customHeight="1" hidden="1">
      <c r="A172" s="124">
        <v>2</v>
      </c>
      <c r="B172" s="1044"/>
      <c r="C172" s="1045"/>
      <c r="D172" s="1046"/>
      <c r="E172" s="256"/>
      <c r="F172" s="271"/>
      <c r="G172" s="126">
        <f>E172*F172</f>
        <v>0</v>
      </c>
    </row>
    <row r="173" spans="1:7" ht="15.75" hidden="1">
      <c r="A173" s="135" t="s">
        <v>35</v>
      </c>
      <c r="B173" s="1044"/>
      <c r="C173" s="1045"/>
      <c r="D173" s="1046"/>
      <c r="E173" s="98"/>
      <c r="F173" s="94"/>
      <c r="G173" s="128">
        <f>E173*F173</f>
        <v>0</v>
      </c>
    </row>
    <row r="174" spans="1:7" ht="15.75" hidden="1">
      <c r="A174" s="973" t="s">
        <v>1</v>
      </c>
      <c r="B174" s="974"/>
      <c r="C174" s="974"/>
      <c r="D174" s="975"/>
      <c r="E174" s="140"/>
      <c r="F174" s="140"/>
      <c r="G174" s="129">
        <f>SUM(G171:G173)</f>
        <v>0</v>
      </c>
    </row>
    <row r="175" spans="1:7" ht="31.5" customHeight="1" hidden="1">
      <c r="A175" s="111"/>
      <c r="B175" s="112"/>
      <c r="C175" s="112"/>
      <c r="D175" s="112"/>
      <c r="E175" s="112"/>
      <c r="F175" s="112"/>
      <c r="G175" s="113"/>
    </row>
    <row r="176" spans="1:7" ht="15.75" hidden="1">
      <c r="A176" s="1077" t="s">
        <v>108</v>
      </c>
      <c r="B176" s="1078"/>
      <c r="C176" s="1078"/>
      <c r="D176" s="1078"/>
      <c r="E176" s="1078"/>
      <c r="F176" s="1078"/>
      <c r="G176" s="1079"/>
    </row>
    <row r="177" spans="1:7" ht="31.5" hidden="1">
      <c r="A177" s="124" t="s">
        <v>0</v>
      </c>
      <c r="B177" s="1031" t="s">
        <v>2</v>
      </c>
      <c r="C177" s="1032"/>
      <c r="D177" s="1033"/>
      <c r="E177" s="48" t="s">
        <v>7</v>
      </c>
      <c r="F177" s="48" t="s">
        <v>54</v>
      </c>
      <c r="G177" s="125" t="s">
        <v>51</v>
      </c>
    </row>
    <row r="178" spans="1:7" ht="15.75" hidden="1">
      <c r="A178" s="124">
        <v>1</v>
      </c>
      <c r="B178" s="1103"/>
      <c r="C178" s="1230"/>
      <c r="D178" s="1231"/>
      <c r="E178" s="307"/>
      <c r="F178" s="268"/>
      <c r="G178" s="126">
        <f>E178*F178</f>
        <v>0</v>
      </c>
    </row>
    <row r="179" spans="1:7" ht="15.75" hidden="1">
      <c r="A179" s="135">
        <v>2</v>
      </c>
      <c r="B179" s="1232"/>
      <c r="C179" s="1233"/>
      <c r="D179" s="1234"/>
      <c r="E179" s="307"/>
      <c r="F179" s="267"/>
      <c r="G179" s="128">
        <f>E179*F179</f>
        <v>0</v>
      </c>
    </row>
    <row r="180" spans="1:7" ht="15.75" hidden="1">
      <c r="A180" s="973" t="s">
        <v>1</v>
      </c>
      <c r="B180" s="974"/>
      <c r="C180" s="974"/>
      <c r="D180" s="975"/>
      <c r="E180" s="141"/>
      <c r="F180" s="141"/>
      <c r="G180" s="129">
        <f>SUM(G178:G179)</f>
        <v>0</v>
      </c>
    </row>
    <row r="181" spans="1:7" ht="31.5" customHeight="1" hidden="1">
      <c r="A181" s="111"/>
      <c r="B181" s="112"/>
      <c r="C181" s="112"/>
      <c r="D181" s="112"/>
      <c r="E181" s="112"/>
      <c r="F181" s="112"/>
      <c r="G181" s="113"/>
    </row>
    <row r="182" spans="1:7" ht="15.75" hidden="1">
      <c r="A182" s="973" t="s">
        <v>277</v>
      </c>
      <c r="B182" s="974"/>
      <c r="C182" s="974"/>
      <c r="D182" s="974"/>
      <c r="E182" s="974"/>
      <c r="F182" s="974"/>
      <c r="G182" s="1091"/>
    </row>
    <row r="183" spans="1:7" ht="47.25" hidden="1">
      <c r="A183" s="124" t="s">
        <v>0</v>
      </c>
      <c r="B183" s="1027" t="s">
        <v>2</v>
      </c>
      <c r="C183" s="1028"/>
      <c r="D183" s="4" t="s">
        <v>5</v>
      </c>
      <c r="E183" s="4" t="s">
        <v>53</v>
      </c>
      <c r="F183" s="4" t="s">
        <v>54</v>
      </c>
      <c r="G183" s="125" t="s">
        <v>51</v>
      </c>
    </row>
    <row r="184" spans="1:7" ht="15.75" hidden="1">
      <c r="A184" s="124">
        <v>1</v>
      </c>
      <c r="B184" s="1103"/>
      <c r="C184" s="1231"/>
      <c r="D184" s="5"/>
      <c r="E184" s="267"/>
      <c r="F184" s="268"/>
      <c r="G184" s="125">
        <f>E184*F184</f>
        <v>0</v>
      </c>
    </row>
    <row r="185" spans="1:7" ht="15.75" hidden="1">
      <c r="A185" s="124">
        <v>2</v>
      </c>
      <c r="B185" s="1103"/>
      <c r="C185" s="1231"/>
      <c r="D185" s="5"/>
      <c r="E185" s="267"/>
      <c r="F185" s="268"/>
      <c r="G185" s="125">
        <f>E185*F185</f>
        <v>0</v>
      </c>
    </row>
    <row r="186" spans="1:7" ht="15.75" hidden="1">
      <c r="A186" s="124">
        <v>3</v>
      </c>
      <c r="B186" s="1103"/>
      <c r="C186" s="1231"/>
      <c r="D186" s="5"/>
      <c r="E186" s="267"/>
      <c r="F186" s="268"/>
      <c r="G186" s="125">
        <f>E186*F186</f>
        <v>0</v>
      </c>
    </row>
    <row r="187" spans="1:7" ht="15.75" hidden="1">
      <c r="A187" s="109" t="s">
        <v>35</v>
      </c>
      <c r="B187" s="1047"/>
      <c r="C187" s="1048"/>
      <c r="D187" s="101"/>
      <c r="E187" s="102"/>
      <c r="F187" s="97"/>
      <c r="G187" s="159">
        <f>E187*F187</f>
        <v>0</v>
      </c>
    </row>
    <row r="188" spans="1:7" ht="16.5" hidden="1" thickBot="1">
      <c r="A188" s="1049" t="s">
        <v>52</v>
      </c>
      <c r="B188" s="1050"/>
      <c r="C188" s="1050"/>
      <c r="D188" s="160"/>
      <c r="E188" s="160"/>
      <c r="F188" s="160"/>
      <c r="G188" s="117">
        <f>SUM(G184:G187)</f>
        <v>0</v>
      </c>
    </row>
  </sheetData>
  <sheetProtection/>
  <mergeCells count="147">
    <mergeCell ref="A188:C188"/>
    <mergeCell ref="A182:G182"/>
    <mergeCell ref="B183:C183"/>
    <mergeCell ref="B184:C184"/>
    <mergeCell ref="B185:C185"/>
    <mergeCell ref="B186:C186"/>
    <mergeCell ref="B187:C187"/>
    <mergeCell ref="A174:D174"/>
    <mergeCell ref="A176:G176"/>
    <mergeCell ref="B177:D177"/>
    <mergeCell ref="B178:D178"/>
    <mergeCell ref="B179:D179"/>
    <mergeCell ref="A180:D180"/>
    <mergeCell ref="A167:C167"/>
    <mergeCell ref="A169:G169"/>
    <mergeCell ref="B170:D170"/>
    <mergeCell ref="B171:D171"/>
    <mergeCell ref="B172:D172"/>
    <mergeCell ref="B173:D173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8:C148"/>
    <mergeCell ref="B149:C149"/>
    <mergeCell ref="B150:C150"/>
    <mergeCell ref="A151:C151"/>
    <mergeCell ref="A153:G153"/>
    <mergeCell ref="B154:C154"/>
    <mergeCell ref="B132:C132"/>
    <mergeCell ref="B133:C133"/>
    <mergeCell ref="A134:C134"/>
    <mergeCell ref="B146:E146"/>
    <mergeCell ref="A147:G147"/>
    <mergeCell ref="A144:F144"/>
    <mergeCell ref="A142:F142"/>
    <mergeCell ref="B125:C125"/>
    <mergeCell ref="B126:C126"/>
    <mergeCell ref="B128:C128"/>
    <mergeCell ref="B129:C129"/>
    <mergeCell ref="B130:C130"/>
    <mergeCell ref="B131:C131"/>
    <mergeCell ref="B127:C127"/>
    <mergeCell ref="A118:G118"/>
    <mergeCell ref="C119:D119"/>
    <mergeCell ref="C120:D120"/>
    <mergeCell ref="C121:D121"/>
    <mergeCell ref="A122:F122"/>
    <mergeCell ref="A124:G124"/>
    <mergeCell ref="C106:D106"/>
    <mergeCell ref="C107:D107"/>
    <mergeCell ref="A108:F108"/>
    <mergeCell ref="A110:F110"/>
    <mergeCell ref="A111:G111"/>
    <mergeCell ref="A116:F116"/>
    <mergeCell ref="E99:F99"/>
    <mergeCell ref="E100:F100"/>
    <mergeCell ref="E101:F101"/>
    <mergeCell ref="A102:F102"/>
    <mergeCell ref="A104:G104"/>
    <mergeCell ref="C105:D105"/>
    <mergeCell ref="C92:E92"/>
    <mergeCell ref="A93:F93"/>
    <mergeCell ref="A95:G95"/>
    <mergeCell ref="E96:F96"/>
    <mergeCell ref="E97:F97"/>
    <mergeCell ref="E98:F98"/>
    <mergeCell ref="A84:A85"/>
    <mergeCell ref="B84:B85"/>
    <mergeCell ref="A87:F87"/>
    <mergeCell ref="A89:G89"/>
    <mergeCell ref="C90:E90"/>
    <mergeCell ref="C91:E91"/>
    <mergeCell ref="B76:C76"/>
    <mergeCell ref="B77:C77"/>
    <mergeCell ref="B78:C78"/>
    <mergeCell ref="A79:E79"/>
    <mergeCell ref="A81:F81"/>
    <mergeCell ref="A82:G82"/>
    <mergeCell ref="A67:F67"/>
    <mergeCell ref="A70:F70"/>
    <mergeCell ref="A72:G72"/>
    <mergeCell ref="B73:C73"/>
    <mergeCell ref="B74:C74"/>
    <mergeCell ref="B75:C75"/>
    <mergeCell ref="A59:C59"/>
    <mergeCell ref="A62:F62"/>
    <mergeCell ref="A63:G63"/>
    <mergeCell ref="C64:D64"/>
    <mergeCell ref="C65:D65"/>
    <mergeCell ref="C66:D66"/>
    <mergeCell ref="B52:D52"/>
    <mergeCell ref="A53:D53"/>
    <mergeCell ref="A55:G55"/>
    <mergeCell ref="B56:C56"/>
    <mergeCell ref="B57:C57"/>
    <mergeCell ref="B58:C58"/>
    <mergeCell ref="B45:D45"/>
    <mergeCell ref="B46:D46"/>
    <mergeCell ref="A47:D47"/>
    <mergeCell ref="A49:G49"/>
    <mergeCell ref="B50:D50"/>
    <mergeCell ref="B51:D51"/>
    <mergeCell ref="B38:C38"/>
    <mergeCell ref="B39:C39"/>
    <mergeCell ref="B40:C40"/>
    <mergeCell ref="A41:C41"/>
    <mergeCell ref="A43:G43"/>
    <mergeCell ref="B44:D44"/>
    <mergeCell ref="B31:C31"/>
    <mergeCell ref="B32:C32"/>
    <mergeCell ref="B33:C33"/>
    <mergeCell ref="A34:C34"/>
    <mergeCell ref="B36:E36"/>
    <mergeCell ref="A37:G37"/>
    <mergeCell ref="C24:D24"/>
    <mergeCell ref="C25:D25"/>
    <mergeCell ref="A26:F26"/>
    <mergeCell ref="A28:G28"/>
    <mergeCell ref="B29:C29"/>
    <mergeCell ref="B30:C30"/>
    <mergeCell ref="C17:D17"/>
    <mergeCell ref="C18:D18"/>
    <mergeCell ref="C19:D19"/>
    <mergeCell ref="A20:F20"/>
    <mergeCell ref="A22:G22"/>
    <mergeCell ref="C23:D23"/>
    <mergeCell ref="B10:C10"/>
    <mergeCell ref="B11:C11"/>
    <mergeCell ref="B12:C12"/>
    <mergeCell ref="B13:C13"/>
    <mergeCell ref="A14:F14"/>
    <mergeCell ref="A16:G16"/>
    <mergeCell ref="A1:G1"/>
    <mergeCell ref="A3:G3"/>
    <mergeCell ref="A5:G5"/>
    <mergeCell ref="A7:F7"/>
    <mergeCell ref="A8:G8"/>
    <mergeCell ref="B9:C9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56"/>
  <sheetViews>
    <sheetView view="pageBreakPreview" zoomScale="60" zoomScalePageLayoutView="0" workbookViewId="0" topLeftCell="A1">
      <selection activeCell="A24" sqref="A24:IV25"/>
    </sheetView>
  </sheetViews>
  <sheetFormatPr defaultColWidth="9.140625" defaultRowHeight="12.75"/>
  <cols>
    <col min="1" max="1" width="5.57421875" style="0" customWidth="1"/>
    <col min="2" max="2" width="29.57421875" style="0" customWidth="1"/>
    <col min="3" max="3" width="16.28125" style="0" customWidth="1"/>
    <col min="4" max="4" width="15.140625" style="0" customWidth="1"/>
    <col min="5" max="5" width="12.57421875" style="0" customWidth="1"/>
    <col min="6" max="6" width="16.7109375" style="0" customWidth="1"/>
    <col min="7" max="7" width="18.57421875" style="0" customWidth="1"/>
    <col min="8" max="8" width="20.140625" style="0" customWidth="1"/>
  </cols>
  <sheetData>
    <row r="1" spans="1:7" ht="15.75">
      <c r="A1" s="1213" t="s">
        <v>292</v>
      </c>
      <c r="B1" s="1213"/>
      <c r="C1" s="1213"/>
      <c r="D1" s="1213"/>
      <c r="E1" s="1213"/>
      <c r="F1" s="1213"/>
      <c r="G1" s="1213"/>
    </row>
    <row r="2" spans="1:7" ht="15.75" hidden="1">
      <c r="A2" s="272"/>
      <c r="B2" s="272"/>
      <c r="C2" s="272"/>
      <c r="D2" s="272"/>
      <c r="E2" s="272"/>
      <c r="F2" s="272"/>
      <c r="G2" s="272"/>
    </row>
    <row r="3" spans="1:7" ht="54" customHeight="1" hidden="1" thickBot="1">
      <c r="A3" s="1243" t="s">
        <v>779</v>
      </c>
      <c r="B3" s="1243"/>
      <c r="C3" s="1243"/>
      <c r="D3" s="1243"/>
      <c r="E3" s="1243"/>
      <c r="F3" s="1243"/>
      <c r="G3" s="1243"/>
    </row>
    <row r="4" spans="1:7" ht="12" customHeight="1" hidden="1">
      <c r="A4" s="272"/>
      <c r="B4" s="272"/>
      <c r="C4" s="272"/>
      <c r="D4" s="272"/>
      <c r="E4" s="272"/>
      <c r="F4" s="272"/>
      <c r="G4" s="272"/>
    </row>
    <row r="5" spans="1:7" ht="15.75" hidden="1">
      <c r="A5" s="930" t="s">
        <v>148</v>
      </c>
      <c r="B5" s="930"/>
      <c r="C5" s="930"/>
      <c r="D5" s="930"/>
      <c r="E5" s="930"/>
      <c r="F5" s="930"/>
      <c r="G5" s="930"/>
    </row>
    <row r="6" spans="1:7" ht="16.5" hidden="1" thickBot="1">
      <c r="A6" s="676"/>
      <c r="B6" s="676"/>
      <c r="C6" s="676"/>
      <c r="D6" s="676"/>
      <c r="E6" s="676"/>
      <c r="F6" s="676"/>
      <c r="G6" s="676"/>
    </row>
    <row r="7" spans="1:7" ht="30.75" customHeight="1" hidden="1">
      <c r="A7" s="1128" t="s">
        <v>834</v>
      </c>
      <c r="B7" s="1129"/>
      <c r="C7" s="1129"/>
      <c r="D7" s="1129"/>
      <c r="E7" s="1129"/>
      <c r="F7" s="1129"/>
      <c r="G7" s="679">
        <f>G12</f>
        <v>0</v>
      </c>
    </row>
    <row r="8" spans="1:7" ht="15.75" hidden="1">
      <c r="A8" s="1130" t="s">
        <v>108</v>
      </c>
      <c r="B8" s="1131"/>
      <c r="C8" s="1131"/>
      <c r="D8" s="1131"/>
      <c r="E8" s="1131"/>
      <c r="F8" s="1131"/>
      <c r="G8" s="1132"/>
    </row>
    <row r="9" spans="1:7" ht="31.5" hidden="1">
      <c r="A9" s="124" t="s">
        <v>0</v>
      </c>
      <c r="B9" s="963" t="s">
        <v>2</v>
      </c>
      <c r="C9" s="963"/>
      <c r="D9" s="963"/>
      <c r="E9" s="48" t="s">
        <v>7</v>
      </c>
      <c r="F9" s="48" t="s">
        <v>54</v>
      </c>
      <c r="G9" s="125" t="s">
        <v>51</v>
      </c>
    </row>
    <row r="10" spans="1:7" ht="15.75" hidden="1">
      <c r="A10" s="124">
        <v>1</v>
      </c>
      <c r="B10" s="1127" t="s">
        <v>835</v>
      </c>
      <c r="C10" s="1127"/>
      <c r="D10" s="1127"/>
      <c r="E10" s="98">
        <v>1</v>
      </c>
      <c r="F10" s="94">
        <v>0</v>
      </c>
      <c r="G10" s="270">
        <f>E10*F10</f>
        <v>0</v>
      </c>
    </row>
    <row r="11" spans="1:7" ht="15.75" hidden="1">
      <c r="A11" s="135" t="s">
        <v>35</v>
      </c>
      <c r="B11" s="1127"/>
      <c r="C11" s="1127"/>
      <c r="D11" s="1127"/>
      <c r="E11" s="98"/>
      <c r="F11" s="94"/>
      <c r="G11" s="295">
        <f>E11*F11</f>
        <v>0</v>
      </c>
    </row>
    <row r="12" spans="1:7" ht="16.5" hidden="1" thickBot="1">
      <c r="A12" s="964" t="s">
        <v>1</v>
      </c>
      <c r="B12" s="965"/>
      <c r="C12" s="965"/>
      <c r="D12" s="965"/>
      <c r="E12" s="172"/>
      <c r="F12" s="172"/>
      <c r="G12" s="560">
        <f>SUM(G10:G11)</f>
        <v>0</v>
      </c>
    </row>
    <row r="13" ht="15.75" customHeight="1" hidden="1"/>
    <row r="14" ht="15.75" customHeight="1" hidden="1" thickBot="1"/>
    <row r="15" spans="1:7" ht="30.75" customHeight="1" hidden="1">
      <c r="A15" s="1128" t="s">
        <v>149</v>
      </c>
      <c r="B15" s="1129"/>
      <c r="C15" s="1129"/>
      <c r="D15" s="1129"/>
      <c r="E15" s="1129"/>
      <c r="F15" s="1129"/>
      <c r="G15" s="679">
        <f>G20</f>
        <v>0</v>
      </c>
    </row>
    <row r="16" spans="1:7" ht="15.75" hidden="1">
      <c r="A16" s="1130" t="s">
        <v>108</v>
      </c>
      <c r="B16" s="1131"/>
      <c r="C16" s="1131"/>
      <c r="D16" s="1131"/>
      <c r="E16" s="1131"/>
      <c r="F16" s="1131"/>
      <c r="G16" s="1132"/>
    </row>
    <row r="17" spans="1:7" ht="31.5" hidden="1">
      <c r="A17" s="124" t="s">
        <v>0</v>
      </c>
      <c r="B17" s="963" t="s">
        <v>2</v>
      </c>
      <c r="C17" s="963"/>
      <c r="D17" s="963"/>
      <c r="E17" s="48" t="s">
        <v>7</v>
      </c>
      <c r="F17" s="48" t="s">
        <v>54</v>
      </c>
      <c r="G17" s="125" t="s">
        <v>51</v>
      </c>
    </row>
    <row r="18" spans="1:7" ht="15.75" hidden="1">
      <c r="A18" s="124">
        <v>1</v>
      </c>
      <c r="B18" s="1127"/>
      <c r="C18" s="1127"/>
      <c r="D18" s="1127"/>
      <c r="E18" s="98"/>
      <c r="F18" s="94"/>
      <c r="G18" s="270">
        <f>E18*F18</f>
        <v>0</v>
      </c>
    </row>
    <row r="19" spans="1:7" ht="15.75" hidden="1">
      <c r="A19" s="135" t="s">
        <v>35</v>
      </c>
      <c r="B19" s="1127"/>
      <c r="C19" s="1127"/>
      <c r="D19" s="1127"/>
      <c r="E19" s="98"/>
      <c r="F19" s="94"/>
      <c r="G19" s="295">
        <f>E19*F19</f>
        <v>0</v>
      </c>
    </row>
    <row r="20" spans="1:7" ht="16.5" hidden="1" thickBot="1">
      <c r="A20" s="964" t="s">
        <v>1</v>
      </c>
      <c r="B20" s="965"/>
      <c r="C20" s="965"/>
      <c r="D20" s="965"/>
      <c r="E20" s="172"/>
      <c r="F20" s="172"/>
      <c r="G20" s="560">
        <f>SUM(G18:G19)</f>
        <v>0</v>
      </c>
    </row>
    <row r="21" spans="1:7" ht="12" customHeight="1" hidden="1">
      <c r="A21" s="272"/>
      <c r="B21" s="272"/>
      <c r="C21" s="272"/>
      <c r="D21" s="272"/>
      <c r="E21" s="272"/>
      <c r="F21" s="272"/>
      <c r="G21" s="272"/>
    </row>
    <row r="22" spans="1:7" ht="12" customHeight="1" hidden="1">
      <c r="A22" s="272"/>
      <c r="B22" s="272"/>
      <c r="C22" s="272"/>
      <c r="D22" s="272"/>
      <c r="E22" s="272"/>
      <c r="F22" s="272"/>
      <c r="G22" s="272"/>
    </row>
    <row r="23" spans="1:7" ht="12" customHeight="1">
      <c r="A23" s="272"/>
      <c r="B23" s="272"/>
      <c r="C23" s="272"/>
      <c r="D23" s="272"/>
      <c r="E23" s="272"/>
      <c r="F23" s="272"/>
      <c r="G23" s="272"/>
    </row>
    <row r="24" spans="1:7" ht="15.75" hidden="1">
      <c r="A24" s="1213" t="s">
        <v>292</v>
      </c>
      <c r="B24" s="1213"/>
      <c r="C24" s="1213"/>
      <c r="D24" s="1213"/>
      <c r="E24" s="1213"/>
      <c r="F24" s="1213"/>
      <c r="G24" s="1213"/>
    </row>
    <row r="25" spans="1:7" ht="12" customHeight="1" hidden="1">
      <c r="A25" s="272"/>
      <c r="B25" s="272"/>
      <c r="C25" s="272"/>
      <c r="D25" s="272"/>
      <c r="E25" s="272"/>
      <c r="F25" s="272"/>
      <c r="G25" s="272"/>
    </row>
    <row r="26" spans="1:7" ht="45" customHeight="1" thickBot="1">
      <c r="A26" s="1247" t="s">
        <v>934</v>
      </c>
      <c r="B26" s="1247"/>
      <c r="C26" s="1247"/>
      <c r="D26" s="1247"/>
      <c r="E26" s="1247"/>
      <c r="F26" s="1247"/>
      <c r="G26" s="1247"/>
    </row>
    <row r="27" spans="1:7" ht="12" customHeight="1">
      <c r="A27" s="272"/>
      <c r="B27" s="272"/>
      <c r="C27" s="272"/>
      <c r="D27" s="272"/>
      <c r="E27" s="272"/>
      <c r="F27" s="272"/>
      <c r="G27" s="272"/>
    </row>
    <row r="28" spans="1:7" ht="18.75">
      <c r="A28" s="1217" t="s">
        <v>96</v>
      </c>
      <c r="B28" s="1240"/>
      <c r="C28" s="1240"/>
      <c r="D28" s="1240"/>
      <c r="E28" s="1240"/>
      <c r="F28" s="1240"/>
      <c r="G28" s="1240"/>
    </row>
    <row r="29" spans="1:7" ht="37.5" customHeight="1" hidden="1">
      <c r="A29" s="1061" t="s">
        <v>187</v>
      </c>
      <c r="B29" s="1062"/>
      <c r="C29" s="1062"/>
      <c r="D29" s="1062"/>
      <c r="E29" s="1062"/>
      <c r="F29" s="1063"/>
      <c r="G29" s="163"/>
    </row>
    <row r="30" spans="1:7" ht="15.75" hidden="1">
      <c r="A30" s="1055" t="s">
        <v>100</v>
      </c>
      <c r="B30" s="1056"/>
      <c r="C30" s="1056"/>
      <c r="D30" s="1056"/>
      <c r="E30" s="1056"/>
      <c r="F30" s="1056"/>
      <c r="G30" s="1057"/>
    </row>
    <row r="31" spans="1:7" ht="31.5" customHeight="1" hidden="1">
      <c r="A31" s="124" t="s">
        <v>0</v>
      </c>
      <c r="B31" s="1065" t="s">
        <v>57</v>
      </c>
      <c r="C31" s="1065"/>
      <c r="D31" s="4" t="s">
        <v>5</v>
      </c>
      <c r="E31" s="4" t="s">
        <v>53</v>
      </c>
      <c r="F31" s="4" t="s">
        <v>54</v>
      </c>
      <c r="G31" s="125" t="s">
        <v>51</v>
      </c>
    </row>
    <row r="32" spans="1:7" ht="15.75" hidden="1">
      <c r="A32" s="116">
        <v>1</v>
      </c>
      <c r="B32" s="1066"/>
      <c r="C32" s="1067"/>
      <c r="D32" s="136"/>
      <c r="E32" s="136"/>
      <c r="F32" s="136"/>
      <c r="G32" s="144">
        <f>E32*F32*12</f>
        <v>0</v>
      </c>
    </row>
    <row r="33" spans="1:7" ht="15.75" hidden="1">
      <c r="A33" s="116">
        <v>2</v>
      </c>
      <c r="B33" s="1066"/>
      <c r="C33" s="1067"/>
      <c r="D33" s="136"/>
      <c r="E33" s="136"/>
      <c r="F33" s="263"/>
      <c r="G33" s="262">
        <f>E33*F33*12</f>
        <v>0</v>
      </c>
    </row>
    <row r="34" spans="1:7" ht="15.75" hidden="1">
      <c r="A34" s="116">
        <v>3</v>
      </c>
      <c r="B34" s="1066"/>
      <c r="C34" s="1067"/>
      <c r="D34" s="136"/>
      <c r="E34" s="136"/>
      <c r="F34" s="136"/>
      <c r="G34" s="262">
        <f>E34*F34*12</f>
        <v>0</v>
      </c>
    </row>
    <row r="35" spans="1:7" ht="15.75" hidden="1">
      <c r="A35" s="145" t="s">
        <v>35</v>
      </c>
      <c r="B35" s="1066"/>
      <c r="C35" s="1067"/>
      <c r="D35" s="79"/>
      <c r="E35" s="80"/>
      <c r="F35" s="81"/>
      <c r="G35" s="144">
        <f>E35*F35*12</f>
        <v>0</v>
      </c>
    </row>
    <row r="36" spans="1:7" ht="15.75" hidden="1">
      <c r="A36" s="1109" t="s">
        <v>1</v>
      </c>
      <c r="B36" s="1110"/>
      <c r="C36" s="1110"/>
      <c r="D36" s="1110"/>
      <c r="E36" s="1110"/>
      <c r="F36" s="1218"/>
      <c r="G36" s="289">
        <f>SUM(G32:G35)</f>
        <v>0</v>
      </c>
    </row>
    <row r="37" spans="1:7" ht="31.5" customHeight="1" hidden="1">
      <c r="A37" s="182"/>
      <c r="B37" s="178"/>
      <c r="C37" s="178"/>
      <c r="D37" s="178"/>
      <c r="E37" s="178"/>
      <c r="F37" s="178"/>
      <c r="G37" s="183"/>
    </row>
    <row r="38" spans="1:7" ht="15.75" hidden="1">
      <c r="A38" s="1055" t="s">
        <v>111</v>
      </c>
      <c r="B38" s="1056"/>
      <c r="C38" s="1056"/>
      <c r="D38" s="1056"/>
      <c r="E38" s="1056"/>
      <c r="F38" s="1056"/>
      <c r="G38" s="1057"/>
    </row>
    <row r="39" spans="1:7" ht="31.5" hidden="1">
      <c r="A39" s="124" t="s">
        <v>0</v>
      </c>
      <c r="B39" s="7" t="s">
        <v>57</v>
      </c>
      <c r="C39" s="998" t="s">
        <v>7</v>
      </c>
      <c r="D39" s="1076"/>
      <c r="E39" s="4" t="s">
        <v>73</v>
      </c>
      <c r="F39" s="4" t="s">
        <v>68</v>
      </c>
      <c r="G39" s="125" t="s">
        <v>51</v>
      </c>
    </row>
    <row r="40" spans="1:7" ht="15.75" hidden="1">
      <c r="A40" s="150">
        <v>1</v>
      </c>
      <c r="B40" s="82"/>
      <c r="C40" s="1080"/>
      <c r="D40" s="1081"/>
      <c r="E40" s="89"/>
      <c r="F40" s="84"/>
      <c r="G40" s="152">
        <f>C40*E40*F40</f>
        <v>0</v>
      </c>
    </row>
    <row r="41" spans="1:7" ht="15.75" hidden="1">
      <c r="A41" s="153" t="s">
        <v>35</v>
      </c>
      <c r="B41" s="82"/>
      <c r="C41" s="1073"/>
      <c r="D41" s="1074"/>
      <c r="E41" s="90"/>
      <c r="F41" s="71"/>
      <c r="G41" s="154">
        <f>F41*2</f>
        <v>0</v>
      </c>
    </row>
    <row r="42" spans="1:7" ht="15.75" hidden="1">
      <c r="A42" s="989" t="s">
        <v>1</v>
      </c>
      <c r="B42" s="990"/>
      <c r="C42" s="990"/>
      <c r="D42" s="990"/>
      <c r="E42" s="990"/>
      <c r="F42" s="991"/>
      <c r="G42" s="155">
        <f>SUM(G40:G41)</f>
        <v>0</v>
      </c>
    </row>
    <row r="43" spans="1:7" ht="31.5" customHeight="1" hidden="1">
      <c r="A43" s="182"/>
      <c r="B43" s="178"/>
      <c r="C43" s="178"/>
      <c r="D43" s="178"/>
      <c r="E43" s="178"/>
      <c r="F43" s="178"/>
      <c r="G43" s="183"/>
    </row>
    <row r="44" spans="1:7" ht="15.75" hidden="1">
      <c r="A44" s="1000" t="s">
        <v>99</v>
      </c>
      <c r="B44" s="1001"/>
      <c r="C44" s="1001"/>
      <c r="D44" s="1001"/>
      <c r="E44" s="1001"/>
      <c r="F44" s="1001"/>
      <c r="G44" s="1002"/>
    </row>
    <row r="45" spans="1:7" ht="31.5" hidden="1">
      <c r="A45" s="124" t="s">
        <v>0</v>
      </c>
      <c r="B45" s="48" t="s">
        <v>76</v>
      </c>
      <c r="C45" s="963" t="s">
        <v>2</v>
      </c>
      <c r="D45" s="963"/>
      <c r="E45" s="48" t="s">
        <v>7</v>
      </c>
      <c r="F45" s="48" t="s">
        <v>54</v>
      </c>
      <c r="G45" s="125" t="s">
        <v>51</v>
      </c>
    </row>
    <row r="46" spans="1:7" ht="15.75" hidden="1">
      <c r="A46" s="124">
        <v>1</v>
      </c>
      <c r="B46" s="92" t="s">
        <v>190</v>
      </c>
      <c r="C46" s="1025"/>
      <c r="D46" s="1026"/>
      <c r="E46" s="93"/>
      <c r="F46" s="94"/>
      <c r="G46" s="126">
        <f>E46*F46</f>
        <v>0</v>
      </c>
    </row>
    <row r="47" spans="1:7" ht="15.75" hidden="1">
      <c r="A47" s="135" t="s">
        <v>35</v>
      </c>
      <c r="B47" s="92"/>
      <c r="C47" s="1025"/>
      <c r="D47" s="1026"/>
      <c r="E47" s="92"/>
      <c r="F47" s="94"/>
      <c r="G47" s="128">
        <f>E47*F47</f>
        <v>0</v>
      </c>
    </row>
    <row r="48" spans="1:7" ht="15.75" hidden="1">
      <c r="A48" s="973" t="s">
        <v>1</v>
      </c>
      <c r="B48" s="974"/>
      <c r="C48" s="974"/>
      <c r="D48" s="974"/>
      <c r="E48" s="974"/>
      <c r="F48" s="975"/>
      <c r="G48" s="129">
        <f>SUM(G46:G47)</f>
        <v>0</v>
      </c>
    </row>
    <row r="49" spans="1:7" ht="18.75" customHeight="1" hidden="1">
      <c r="A49" s="182"/>
      <c r="B49" s="178"/>
      <c r="C49" s="178"/>
      <c r="D49" s="178"/>
      <c r="E49" s="178"/>
      <c r="F49" s="178"/>
      <c r="G49" s="183"/>
    </row>
    <row r="50" spans="1:7" ht="15.75" hidden="1">
      <c r="A50" s="1000" t="s">
        <v>94</v>
      </c>
      <c r="B50" s="1001"/>
      <c r="C50" s="1001"/>
      <c r="D50" s="1001"/>
      <c r="E50" s="1001"/>
      <c r="F50" s="1001"/>
      <c r="G50" s="1002"/>
    </row>
    <row r="51" spans="1:7" ht="31.5" hidden="1">
      <c r="A51" s="124" t="s">
        <v>0</v>
      </c>
      <c r="B51" s="1027" t="s">
        <v>57</v>
      </c>
      <c r="C51" s="1028"/>
      <c r="D51" s="4" t="s">
        <v>5</v>
      </c>
      <c r="E51" s="5" t="s">
        <v>53</v>
      </c>
      <c r="F51" s="4" t="s">
        <v>54</v>
      </c>
      <c r="G51" s="125" t="s">
        <v>51</v>
      </c>
    </row>
    <row r="52" spans="1:7" ht="16.5" customHeight="1" hidden="1">
      <c r="A52" s="116" t="s">
        <v>37</v>
      </c>
      <c r="B52" s="1053"/>
      <c r="C52" s="1054"/>
      <c r="D52" s="36"/>
      <c r="E52" s="136"/>
      <c r="F52" s="136"/>
      <c r="G52" s="146">
        <f>E52*F52</f>
        <v>0</v>
      </c>
    </row>
    <row r="53" spans="1:7" ht="17.25" customHeight="1" hidden="1">
      <c r="A53" s="116">
        <v>2</v>
      </c>
      <c r="B53" s="1053"/>
      <c r="C53" s="1054"/>
      <c r="D53" s="36"/>
      <c r="E53" s="136"/>
      <c r="F53" s="136"/>
      <c r="G53" s="146">
        <f>E53*F53</f>
        <v>0</v>
      </c>
    </row>
    <row r="54" spans="1:7" ht="15" customHeight="1" hidden="1">
      <c r="A54" s="116">
        <v>3</v>
      </c>
      <c r="B54" s="1053"/>
      <c r="C54" s="1054"/>
      <c r="D54" s="36"/>
      <c r="E54" s="136"/>
      <c r="F54" s="136"/>
      <c r="G54" s="146">
        <f>E54*F54</f>
        <v>0</v>
      </c>
    </row>
    <row r="55" spans="1:7" ht="15.75" hidden="1">
      <c r="A55" s="145" t="s">
        <v>35</v>
      </c>
      <c r="B55" s="1066"/>
      <c r="C55" s="1075"/>
      <c r="D55" s="79"/>
      <c r="E55" s="97"/>
      <c r="F55" s="81"/>
      <c r="G55" s="146">
        <f>E55*F55</f>
        <v>0</v>
      </c>
    </row>
    <row r="56" spans="1:7" ht="15.75" hidden="1">
      <c r="A56" s="977" t="s">
        <v>1</v>
      </c>
      <c r="B56" s="977"/>
      <c r="C56" s="977"/>
      <c r="D56" s="136"/>
      <c r="E56" s="136"/>
      <c r="F56" s="139"/>
      <c r="G56" s="142">
        <f>SUM(G52:G55)</f>
        <v>0</v>
      </c>
    </row>
    <row r="57" spans="1:8" ht="14.25" customHeight="1" hidden="1">
      <c r="A57" s="179"/>
      <c r="B57" s="179"/>
      <c r="C57" s="179"/>
      <c r="D57" s="180"/>
      <c r="E57" s="180"/>
      <c r="F57" s="283"/>
      <c r="G57" s="290"/>
      <c r="H57" s="112"/>
    </row>
    <row r="58" spans="1:8" ht="15.75" hidden="1">
      <c r="A58" s="179"/>
      <c r="B58" s="179"/>
      <c r="C58" s="179"/>
      <c r="D58" s="180"/>
      <c r="E58" s="180"/>
      <c r="F58" s="283"/>
      <c r="G58" s="290"/>
      <c r="H58" s="112"/>
    </row>
    <row r="59" spans="1:8" ht="15.75" customHeight="1" hidden="1">
      <c r="A59" s="178"/>
      <c r="B59" s="1222"/>
      <c r="C59" s="1222"/>
      <c r="D59" s="1222"/>
      <c r="E59" s="1222"/>
      <c r="F59" s="178"/>
      <c r="G59" s="49"/>
      <c r="H59" s="112"/>
    </row>
    <row r="60" spans="1:7" ht="15.75" hidden="1">
      <c r="A60" s="1058" t="s">
        <v>116</v>
      </c>
      <c r="B60" s="1001"/>
      <c r="C60" s="1001"/>
      <c r="D60" s="1001"/>
      <c r="E60" s="1001"/>
      <c r="F60" s="1001"/>
      <c r="G60" s="1002"/>
    </row>
    <row r="61" spans="1:7" ht="31.5" hidden="1">
      <c r="A61" s="124" t="s">
        <v>0</v>
      </c>
      <c r="B61" s="1027" t="s">
        <v>57</v>
      </c>
      <c r="C61" s="1028"/>
      <c r="D61" s="4" t="s">
        <v>5</v>
      </c>
      <c r="E61" s="5" t="s">
        <v>53</v>
      </c>
      <c r="F61" s="4" t="s">
        <v>54</v>
      </c>
      <c r="G61" s="125" t="s">
        <v>51</v>
      </c>
    </row>
    <row r="62" spans="1:7" ht="30" customHeight="1" hidden="1">
      <c r="A62" s="116" t="s">
        <v>37</v>
      </c>
      <c r="B62" s="1053" t="s">
        <v>191</v>
      </c>
      <c r="C62" s="1054"/>
      <c r="D62" s="136"/>
      <c r="E62" s="136"/>
      <c r="F62" s="136"/>
      <c r="G62" s="146">
        <f>E62*F62*12</f>
        <v>0</v>
      </c>
    </row>
    <row r="63" spans="1:7" ht="15.75" hidden="1">
      <c r="A63" s="145" t="s">
        <v>35</v>
      </c>
      <c r="B63" s="1066"/>
      <c r="C63" s="1075"/>
      <c r="D63" s="79"/>
      <c r="E63" s="97"/>
      <c r="F63" s="81"/>
      <c r="G63" s="146">
        <f>E63*F63*12</f>
        <v>0</v>
      </c>
    </row>
    <row r="64" spans="1:7" ht="15.75" hidden="1">
      <c r="A64" s="1000" t="s">
        <v>1</v>
      </c>
      <c r="B64" s="1001"/>
      <c r="C64" s="1001"/>
      <c r="D64" s="136"/>
      <c r="E64" s="136"/>
      <c r="F64" s="139"/>
      <c r="G64" s="142">
        <f>SUM(G62:G63)</f>
        <v>0</v>
      </c>
    </row>
    <row r="65" spans="1:7" ht="31.5" customHeight="1" hidden="1">
      <c r="A65" s="182"/>
      <c r="B65" s="178"/>
      <c r="C65" s="178"/>
      <c r="D65" s="178"/>
      <c r="E65" s="178"/>
      <c r="F65" s="178"/>
      <c r="G65" s="183"/>
    </row>
    <row r="66" spans="1:7" ht="15.75" hidden="1">
      <c r="A66" s="1077" t="s">
        <v>269</v>
      </c>
      <c r="B66" s="1078"/>
      <c r="C66" s="1078"/>
      <c r="D66" s="1078"/>
      <c r="E66" s="1078"/>
      <c r="F66" s="1078"/>
      <c r="G66" s="1079"/>
    </row>
    <row r="67" spans="1:7" ht="31.5" hidden="1">
      <c r="A67" s="124" t="s">
        <v>0</v>
      </c>
      <c r="B67" s="1031" t="s">
        <v>80</v>
      </c>
      <c r="C67" s="1032"/>
      <c r="D67" s="1033"/>
      <c r="E67" s="48" t="s">
        <v>7</v>
      </c>
      <c r="F67" s="48" t="s">
        <v>54</v>
      </c>
      <c r="G67" s="125" t="s">
        <v>51</v>
      </c>
    </row>
    <row r="68" spans="1:7" ht="15.75" hidden="1">
      <c r="A68" s="124">
        <v>1</v>
      </c>
      <c r="B68" s="1044"/>
      <c r="C68" s="1045"/>
      <c r="D68" s="1046"/>
      <c r="E68" s="98"/>
      <c r="F68" s="94"/>
      <c r="G68" s="126">
        <f>E68*F68</f>
        <v>0</v>
      </c>
    </row>
    <row r="69" spans="1:7" ht="15.75" hidden="1">
      <c r="A69" s="135" t="s">
        <v>35</v>
      </c>
      <c r="B69" s="1044"/>
      <c r="C69" s="1045"/>
      <c r="D69" s="1046"/>
      <c r="E69" s="98"/>
      <c r="F69" s="94"/>
      <c r="G69" s="128">
        <f>E69*F69</f>
        <v>0</v>
      </c>
    </row>
    <row r="70" spans="1:7" ht="15.75" hidden="1">
      <c r="A70" s="973" t="s">
        <v>1</v>
      </c>
      <c r="B70" s="974"/>
      <c r="C70" s="974"/>
      <c r="D70" s="975"/>
      <c r="E70" s="140"/>
      <c r="F70" s="140"/>
      <c r="G70" s="129">
        <f>SUM(G68:G69)</f>
        <v>0</v>
      </c>
    </row>
    <row r="71" spans="1:7" ht="31.5" customHeight="1" hidden="1">
      <c r="A71" s="182"/>
      <c r="B71" s="178"/>
      <c r="C71" s="178"/>
      <c r="D71" s="178"/>
      <c r="E71" s="178"/>
      <c r="F71" s="178"/>
      <c r="G71" s="183"/>
    </row>
    <row r="72" spans="1:7" ht="15.75" hidden="1">
      <c r="A72" s="1077" t="s">
        <v>108</v>
      </c>
      <c r="B72" s="1078"/>
      <c r="C72" s="1078"/>
      <c r="D72" s="1078"/>
      <c r="E72" s="1078"/>
      <c r="F72" s="1078"/>
      <c r="G72" s="1079"/>
    </row>
    <row r="73" spans="1:7" ht="31.5" hidden="1">
      <c r="A73" s="124" t="s">
        <v>0</v>
      </c>
      <c r="B73" s="1031" t="s">
        <v>2</v>
      </c>
      <c r="C73" s="1032"/>
      <c r="D73" s="1033"/>
      <c r="E73" s="48" t="s">
        <v>7</v>
      </c>
      <c r="F73" s="48" t="s">
        <v>54</v>
      </c>
      <c r="G73" s="125" t="s">
        <v>51</v>
      </c>
    </row>
    <row r="74" spans="1:7" ht="15.75" hidden="1">
      <c r="A74" s="124">
        <v>1</v>
      </c>
      <c r="B74" s="1044"/>
      <c r="C74" s="1045"/>
      <c r="D74" s="1046"/>
      <c r="E74" s="98"/>
      <c r="F74" s="86"/>
      <c r="G74" s="126">
        <f>E74*F74</f>
        <v>0</v>
      </c>
    </row>
    <row r="75" spans="1:7" ht="15.75" hidden="1">
      <c r="A75" s="135" t="s">
        <v>35</v>
      </c>
      <c r="B75" s="1044"/>
      <c r="C75" s="1045"/>
      <c r="D75" s="1046"/>
      <c r="E75" s="98"/>
      <c r="F75" s="86"/>
      <c r="G75" s="128">
        <f>E75*F75</f>
        <v>0</v>
      </c>
    </row>
    <row r="76" spans="1:7" ht="15.75" hidden="1">
      <c r="A76" s="973" t="s">
        <v>1</v>
      </c>
      <c r="B76" s="974"/>
      <c r="C76" s="974"/>
      <c r="D76" s="975"/>
      <c r="E76" s="141"/>
      <c r="F76" s="141"/>
      <c r="G76" s="129">
        <f>SUM(G74:G75)</f>
        <v>0</v>
      </c>
    </row>
    <row r="77" spans="1:7" ht="31.5" customHeight="1" hidden="1">
      <c r="A77" s="182"/>
      <c r="B77" s="178"/>
      <c r="C77" s="178"/>
      <c r="D77" s="178"/>
      <c r="E77" s="178"/>
      <c r="F77" s="178"/>
      <c r="G77" s="183"/>
    </row>
    <row r="78" spans="1:7" ht="15.75" hidden="1">
      <c r="A78" s="973" t="s">
        <v>277</v>
      </c>
      <c r="B78" s="974"/>
      <c r="C78" s="974"/>
      <c r="D78" s="974"/>
      <c r="E78" s="974"/>
      <c r="F78" s="974"/>
      <c r="G78" s="1091"/>
    </row>
    <row r="79" spans="1:7" ht="31.5" hidden="1">
      <c r="A79" s="124" t="s">
        <v>0</v>
      </c>
      <c r="B79" s="1027" t="s">
        <v>2</v>
      </c>
      <c r="C79" s="1028"/>
      <c r="D79" s="4" t="s">
        <v>5</v>
      </c>
      <c r="E79" s="4" t="s">
        <v>53</v>
      </c>
      <c r="F79" s="4" t="s">
        <v>54</v>
      </c>
      <c r="G79" s="125" t="s">
        <v>51</v>
      </c>
    </row>
    <row r="80" spans="1:7" ht="15.75" hidden="1">
      <c r="A80" s="124">
        <v>1</v>
      </c>
      <c r="B80" s="1094"/>
      <c r="C80" s="1095"/>
      <c r="D80" s="99"/>
      <c r="E80" s="100"/>
      <c r="F80" s="94"/>
      <c r="G80" s="158">
        <f>E80*F80</f>
        <v>0</v>
      </c>
    </row>
    <row r="81" spans="1:7" ht="15.75" hidden="1">
      <c r="A81" s="109" t="s">
        <v>35</v>
      </c>
      <c r="B81" s="1047"/>
      <c r="C81" s="1048"/>
      <c r="D81" s="101"/>
      <c r="E81" s="102"/>
      <c r="F81" s="97"/>
      <c r="G81" s="159">
        <f>E81*F81</f>
        <v>0</v>
      </c>
    </row>
    <row r="82" spans="1:7" ht="16.5" hidden="1" thickBot="1">
      <c r="A82" s="1049" t="s">
        <v>52</v>
      </c>
      <c r="B82" s="1050"/>
      <c r="C82" s="1050"/>
      <c r="D82" s="160"/>
      <c r="E82" s="160"/>
      <c r="F82" s="160"/>
      <c r="G82" s="117">
        <f>SUM(G80:G81)</f>
        <v>0</v>
      </c>
    </row>
    <row r="83" spans="1:7" ht="15.75" hidden="1">
      <c r="A83" s="179"/>
      <c r="B83" s="179"/>
      <c r="C83" s="179"/>
      <c r="D83" s="180"/>
      <c r="E83" s="180"/>
      <c r="F83" s="180"/>
      <c r="G83" s="181"/>
    </row>
    <row r="84" ht="13.5" customHeight="1" thickBot="1"/>
    <row r="85" spans="1:7" ht="38.25" customHeight="1">
      <c r="A85" s="1061" t="s">
        <v>98</v>
      </c>
      <c r="B85" s="1062"/>
      <c r="C85" s="1062"/>
      <c r="D85" s="1062"/>
      <c r="E85" s="1062"/>
      <c r="F85" s="1063"/>
      <c r="G85" s="554">
        <f>G91</f>
        <v>4964200</v>
      </c>
    </row>
    <row r="86" spans="1:7" ht="31.5" customHeight="1">
      <c r="A86" s="1055" t="s">
        <v>99</v>
      </c>
      <c r="B86" s="1056"/>
      <c r="C86" s="1056"/>
      <c r="D86" s="1056"/>
      <c r="E86" s="1056"/>
      <c r="F86" s="1056"/>
      <c r="G86" s="1057"/>
    </row>
    <row r="87" spans="1:7" ht="31.5" customHeight="1">
      <c r="A87" s="124" t="s">
        <v>0</v>
      </c>
      <c r="B87" s="48" t="s">
        <v>76</v>
      </c>
      <c r="C87" s="1031" t="s">
        <v>2</v>
      </c>
      <c r="D87" s="1033"/>
      <c r="E87" s="48" t="s">
        <v>7</v>
      </c>
      <c r="F87" s="48" t="s">
        <v>54</v>
      </c>
      <c r="G87" s="125" t="s">
        <v>51</v>
      </c>
    </row>
    <row r="88" spans="1:8" ht="60" customHeight="1">
      <c r="A88" s="124">
        <v>1</v>
      </c>
      <c r="B88" s="738" t="s">
        <v>802</v>
      </c>
      <c r="C88" s="1025" t="s">
        <v>612</v>
      </c>
      <c r="D88" s="1026"/>
      <c r="E88" s="93">
        <v>1</v>
      </c>
      <c r="F88" s="680">
        <v>4964200</v>
      </c>
      <c r="G88" s="270">
        <f>E88*F88</f>
        <v>4964200</v>
      </c>
      <c r="H88" s="706"/>
    </row>
    <row r="89" spans="1:7" ht="63.75" customHeight="1" hidden="1">
      <c r="A89" s="135">
        <v>2</v>
      </c>
      <c r="B89" s="92"/>
      <c r="C89" s="1025"/>
      <c r="D89" s="1026"/>
      <c r="E89" s="93"/>
      <c r="F89" s="94"/>
      <c r="G89" s="295">
        <f>E89*F89</f>
        <v>0</v>
      </c>
    </row>
    <row r="90" spans="1:7" ht="15.75" hidden="1">
      <c r="A90" s="135" t="s">
        <v>35</v>
      </c>
      <c r="B90" s="92"/>
      <c r="C90" s="1025"/>
      <c r="D90" s="1026"/>
      <c r="E90" s="92"/>
      <c r="F90" s="94"/>
      <c r="G90" s="295">
        <f>E90*F90</f>
        <v>0</v>
      </c>
    </row>
    <row r="91" spans="1:7" ht="16.5" thickBot="1">
      <c r="A91" s="1224" t="s">
        <v>773</v>
      </c>
      <c r="B91" s="1225"/>
      <c r="C91" s="1225"/>
      <c r="D91" s="1225"/>
      <c r="E91" s="1225"/>
      <c r="F91" s="1226"/>
      <c r="G91" s="560">
        <f>SUM(G88:G90)</f>
        <v>4964200</v>
      </c>
    </row>
    <row r="92" spans="1:7" ht="15.75">
      <c r="A92" s="178"/>
      <c r="B92" s="178"/>
      <c r="C92" s="178"/>
      <c r="D92" s="178"/>
      <c r="E92" s="178"/>
      <c r="F92" s="178"/>
      <c r="G92" s="49"/>
    </row>
    <row r="93" spans="1:7" ht="15.75" hidden="1">
      <c r="A93" s="272"/>
      <c r="B93" s="272"/>
      <c r="C93" s="272"/>
      <c r="D93" s="272"/>
      <c r="E93" s="272"/>
      <c r="F93" s="272"/>
      <c r="G93" s="272"/>
    </row>
    <row r="94" spans="1:8" ht="15.75" hidden="1">
      <c r="A94" s="178"/>
      <c r="B94" s="281" t="s">
        <v>839</v>
      </c>
      <c r="C94" s="282">
        <v>2482100</v>
      </c>
      <c r="D94" s="178"/>
      <c r="E94" s="178"/>
      <c r="F94" s="178"/>
      <c r="G94" s="276"/>
      <c r="H94" s="112"/>
    </row>
    <row r="95" spans="1:8" ht="16.5" customHeight="1" hidden="1">
      <c r="A95" s="178"/>
      <c r="B95" s="281" t="s">
        <v>252</v>
      </c>
      <c r="C95" s="282">
        <f>C94-G91</f>
        <v>-2482100</v>
      </c>
      <c r="D95" s="178"/>
      <c r="E95" s="178"/>
      <c r="F95" s="178"/>
      <c r="G95" s="276"/>
      <c r="H95" s="112"/>
    </row>
    <row r="96" spans="1:8" ht="15.75" hidden="1">
      <c r="A96" s="47"/>
      <c r="B96" s="47"/>
      <c r="C96" s="47"/>
      <c r="D96" s="47"/>
      <c r="E96" s="47"/>
      <c r="F96" s="47"/>
      <c r="G96" s="276"/>
      <c r="H96" s="112"/>
    </row>
    <row r="97" spans="1:8" ht="15.75">
      <c r="A97" s="47"/>
      <c r="B97" s="47"/>
      <c r="C97" s="47"/>
      <c r="D97" s="47"/>
      <c r="E97" s="47"/>
      <c r="F97" s="47"/>
      <c r="G97" s="276"/>
      <c r="H97" s="112"/>
    </row>
    <row r="99" spans="1:7" ht="18.75" hidden="1">
      <c r="A99" s="1235" t="s">
        <v>97</v>
      </c>
      <c r="B99" s="1236"/>
      <c r="C99" s="1236"/>
      <c r="D99" s="1236"/>
      <c r="E99" s="1236"/>
      <c r="F99" s="1236"/>
      <c r="G99" s="162"/>
    </row>
    <row r="100" spans="1:7" ht="12.75" hidden="1">
      <c r="A100" s="111"/>
      <c r="B100" s="112"/>
      <c r="C100" s="112"/>
      <c r="D100" s="112"/>
      <c r="E100" s="112"/>
      <c r="F100" s="112"/>
      <c r="G100" s="113"/>
    </row>
    <row r="101" spans="1:7" ht="15.75" hidden="1">
      <c r="A101" s="1000" t="s">
        <v>100</v>
      </c>
      <c r="B101" s="1001"/>
      <c r="C101" s="1001"/>
      <c r="D101" s="1001"/>
      <c r="E101" s="1001"/>
      <c r="F101" s="1001"/>
      <c r="G101" s="1002"/>
    </row>
    <row r="102" spans="1:7" ht="31.5" hidden="1">
      <c r="A102" s="124" t="s">
        <v>0</v>
      </c>
      <c r="B102" s="1065" t="s">
        <v>57</v>
      </c>
      <c r="C102" s="1065"/>
      <c r="D102" s="4" t="s">
        <v>5</v>
      </c>
      <c r="E102" s="4" t="s">
        <v>53</v>
      </c>
      <c r="F102" s="4" t="s">
        <v>54</v>
      </c>
      <c r="G102" s="125" t="s">
        <v>51</v>
      </c>
    </row>
    <row r="103" spans="1:7" ht="15.75" hidden="1">
      <c r="A103" s="143" t="s">
        <v>185</v>
      </c>
      <c r="B103" s="1087"/>
      <c r="C103" s="1088"/>
      <c r="D103" s="36"/>
      <c r="E103" s="136"/>
      <c r="F103" s="136"/>
      <c r="G103" s="146">
        <f>E103*F103</f>
        <v>0</v>
      </c>
    </row>
    <row r="104" spans="1:7" ht="20.25" customHeight="1" hidden="1">
      <c r="A104" s="143" t="s">
        <v>186</v>
      </c>
      <c r="B104" s="1082"/>
      <c r="C104" s="1083"/>
      <c r="D104" s="79"/>
      <c r="E104" s="80"/>
      <c r="F104" s="39"/>
      <c r="G104" s="146">
        <f>E104*F104</f>
        <v>0</v>
      </c>
    </row>
    <row r="105" spans="1:7" ht="18.75" customHeight="1" hidden="1">
      <c r="A105" s="143" t="s">
        <v>266</v>
      </c>
      <c r="B105" s="1082"/>
      <c r="C105" s="1083"/>
      <c r="D105" s="79"/>
      <c r="E105" s="80"/>
      <c r="F105" s="39"/>
      <c r="G105" s="146">
        <f>E105*F105</f>
        <v>0</v>
      </c>
    </row>
    <row r="106" spans="1:7" ht="18.75" customHeight="1" hidden="1">
      <c r="A106" s="143" t="s">
        <v>263</v>
      </c>
      <c r="B106" s="1082"/>
      <c r="C106" s="1083"/>
      <c r="D106" s="79"/>
      <c r="E106" s="80"/>
      <c r="F106" s="39"/>
      <c r="G106" s="146">
        <f>E106*F106</f>
        <v>0</v>
      </c>
    </row>
    <row r="107" spans="1:7" ht="15.75" hidden="1">
      <c r="A107" s="145" t="s">
        <v>35</v>
      </c>
      <c r="B107" s="1066"/>
      <c r="C107" s="1075"/>
      <c r="D107" s="79"/>
      <c r="E107" s="80"/>
      <c r="F107" s="81"/>
      <c r="G107" s="146">
        <f>E107*F107</f>
        <v>0</v>
      </c>
    </row>
    <row r="108" spans="1:7" ht="15.75" hidden="1">
      <c r="A108" s="976" t="s">
        <v>52</v>
      </c>
      <c r="B108" s="977"/>
      <c r="C108" s="977"/>
      <c r="D108" s="977"/>
      <c r="E108" s="977"/>
      <c r="F108" s="43"/>
      <c r="G108" s="142">
        <f>SUM(G103:G107)</f>
        <v>0</v>
      </c>
    </row>
    <row r="109" spans="1:7" ht="31.5" customHeight="1" hidden="1">
      <c r="A109" s="111"/>
      <c r="B109" s="112"/>
      <c r="C109" s="112"/>
      <c r="D109" s="112"/>
      <c r="E109" s="112"/>
      <c r="F109" s="112"/>
      <c r="G109" s="113"/>
    </row>
    <row r="110" spans="1:7" ht="15.75" hidden="1">
      <c r="A110" s="976" t="s">
        <v>101</v>
      </c>
      <c r="B110" s="977"/>
      <c r="C110" s="977"/>
      <c r="D110" s="977"/>
      <c r="E110" s="977"/>
      <c r="F110" s="977"/>
      <c r="G110" s="142">
        <f>G116+G122</f>
        <v>0</v>
      </c>
    </row>
    <row r="111" spans="1:7" ht="15.75" hidden="1">
      <c r="A111" s="1000" t="s">
        <v>103</v>
      </c>
      <c r="B111" s="1001"/>
      <c r="C111" s="1001"/>
      <c r="D111" s="1001"/>
      <c r="E111" s="1001"/>
      <c r="F111" s="1001"/>
      <c r="G111" s="1002"/>
    </row>
    <row r="112" spans="1:7" ht="47.25" hidden="1">
      <c r="A112" s="114" t="s">
        <v>0</v>
      </c>
      <c r="B112" s="7" t="s">
        <v>57</v>
      </c>
      <c r="C112" s="4" t="s">
        <v>62</v>
      </c>
      <c r="D112" s="4" t="s">
        <v>63</v>
      </c>
      <c r="E112" s="4" t="s">
        <v>64</v>
      </c>
      <c r="F112" s="4" t="s">
        <v>72</v>
      </c>
      <c r="G112" s="125" t="s">
        <v>51</v>
      </c>
    </row>
    <row r="113" spans="1:7" ht="15.75" hidden="1">
      <c r="A113" s="1037" t="s">
        <v>37</v>
      </c>
      <c r="B113" s="1051" t="s">
        <v>58</v>
      </c>
      <c r="C113" s="36" t="s">
        <v>60</v>
      </c>
      <c r="D113" s="72"/>
      <c r="E113" s="72"/>
      <c r="F113" s="291"/>
      <c r="G113" s="147">
        <f>D113*E113*F113</f>
        <v>0</v>
      </c>
    </row>
    <row r="114" spans="1:7" ht="15.75" hidden="1">
      <c r="A114" s="1038"/>
      <c r="B114" s="1052"/>
      <c r="C114" s="36" t="s">
        <v>61</v>
      </c>
      <c r="D114" s="72"/>
      <c r="E114" s="72"/>
      <c r="F114" s="291"/>
      <c r="G114" s="148">
        <f>D114*E114*F114</f>
        <v>0</v>
      </c>
    </row>
    <row r="115" spans="1:7" ht="15.75" hidden="1">
      <c r="A115" s="149" t="s">
        <v>38</v>
      </c>
      <c r="B115" s="85" t="s">
        <v>59</v>
      </c>
      <c r="C115" s="78"/>
      <c r="D115" s="72"/>
      <c r="E115" s="72"/>
      <c r="F115" s="84"/>
      <c r="G115" s="148">
        <f>D115*E115*F115</f>
        <v>0</v>
      </c>
    </row>
    <row r="116" spans="1:7" ht="15.75" hidden="1">
      <c r="A116" s="973" t="s">
        <v>1</v>
      </c>
      <c r="B116" s="974"/>
      <c r="C116" s="974"/>
      <c r="D116" s="974"/>
      <c r="E116" s="974"/>
      <c r="F116" s="975"/>
      <c r="G116" s="142">
        <f>SUM(G113:G115)</f>
        <v>0</v>
      </c>
    </row>
    <row r="117" spans="1:7" ht="12.75" hidden="1">
      <c r="A117" s="111"/>
      <c r="B117" s="112"/>
      <c r="C117" s="112"/>
      <c r="D117" s="112"/>
      <c r="E117" s="112"/>
      <c r="F117" s="112"/>
      <c r="G117" s="113"/>
    </row>
    <row r="118" spans="1:7" ht="15.75" hidden="1">
      <c r="A118" s="1000" t="s">
        <v>104</v>
      </c>
      <c r="B118" s="1001"/>
      <c r="C118" s="1001"/>
      <c r="D118" s="1001"/>
      <c r="E118" s="1001"/>
      <c r="F118" s="1001"/>
      <c r="G118" s="1002"/>
    </row>
    <row r="119" spans="1:7" ht="31.5" hidden="1">
      <c r="A119" s="150" t="s">
        <v>0</v>
      </c>
      <c r="B119" s="41" t="s">
        <v>47</v>
      </c>
      <c r="C119" s="1003" t="s">
        <v>48</v>
      </c>
      <c r="D119" s="1004"/>
      <c r="E119" s="1005"/>
      <c r="F119" s="36" t="s">
        <v>4</v>
      </c>
      <c r="G119" s="151" t="s">
        <v>51</v>
      </c>
    </row>
    <row r="120" spans="1:7" ht="15.75" hidden="1">
      <c r="A120" s="150">
        <v>1</v>
      </c>
      <c r="B120" s="82"/>
      <c r="C120" s="1073"/>
      <c r="D120" s="1074"/>
      <c r="E120" s="1220"/>
      <c r="F120" s="83"/>
      <c r="G120" s="152">
        <f>F120*2</f>
        <v>0</v>
      </c>
    </row>
    <row r="121" spans="1:7" ht="15.75" hidden="1">
      <c r="A121" s="153" t="s">
        <v>35</v>
      </c>
      <c r="B121" s="82"/>
      <c r="C121" s="1073"/>
      <c r="D121" s="1074"/>
      <c r="E121" s="1220"/>
      <c r="F121" s="83"/>
      <c r="G121" s="154">
        <f>F121*2</f>
        <v>0</v>
      </c>
    </row>
    <row r="122" spans="1:7" ht="15.75" hidden="1">
      <c r="A122" s="989" t="s">
        <v>1</v>
      </c>
      <c r="B122" s="990"/>
      <c r="C122" s="990"/>
      <c r="D122" s="990"/>
      <c r="E122" s="990"/>
      <c r="F122" s="991"/>
      <c r="G122" s="155">
        <f>SUM(G120:G121)</f>
        <v>0</v>
      </c>
    </row>
    <row r="123" spans="1:7" ht="31.5" customHeight="1" hidden="1">
      <c r="A123" s="111"/>
      <c r="B123" s="112"/>
      <c r="C123" s="112"/>
      <c r="D123" s="112"/>
      <c r="E123" s="112"/>
      <c r="F123" s="112"/>
      <c r="G123" s="113"/>
    </row>
    <row r="124" spans="1:7" ht="15.75" hidden="1">
      <c r="A124" s="1000" t="s">
        <v>105</v>
      </c>
      <c r="B124" s="1001"/>
      <c r="C124" s="1001"/>
      <c r="D124" s="1001"/>
      <c r="E124" s="1001"/>
      <c r="F124" s="1001"/>
      <c r="G124" s="1002"/>
    </row>
    <row r="125" spans="1:7" ht="31.5" hidden="1">
      <c r="A125" s="124" t="s">
        <v>0</v>
      </c>
      <c r="B125" s="7" t="s">
        <v>57</v>
      </c>
      <c r="C125" s="4" t="s">
        <v>6</v>
      </c>
      <c r="D125" s="4" t="s">
        <v>7</v>
      </c>
      <c r="E125" s="998" t="s">
        <v>69</v>
      </c>
      <c r="F125" s="999"/>
      <c r="G125" s="125" t="s">
        <v>51</v>
      </c>
    </row>
    <row r="126" spans="1:7" ht="15.75" hidden="1">
      <c r="A126" s="156">
        <v>1</v>
      </c>
      <c r="B126" s="42"/>
      <c r="C126" s="4"/>
      <c r="D126" s="65"/>
      <c r="E126" s="1029"/>
      <c r="F126" s="1030"/>
      <c r="G126" s="262">
        <f>D126*E126</f>
        <v>0</v>
      </c>
    </row>
    <row r="127" spans="1:7" ht="15.75" hidden="1">
      <c r="A127" s="156">
        <v>2</v>
      </c>
      <c r="B127" s="40"/>
      <c r="C127" s="36"/>
      <c r="D127" s="87"/>
      <c r="E127" s="1029"/>
      <c r="F127" s="1030"/>
      <c r="G127" s="262">
        <f>D127*E127</f>
        <v>0</v>
      </c>
    </row>
    <row r="128" spans="1:7" ht="15.75" hidden="1">
      <c r="A128" s="109">
        <v>3</v>
      </c>
      <c r="B128" s="40"/>
      <c r="C128" s="4"/>
      <c r="D128" s="88"/>
      <c r="E128" s="1029"/>
      <c r="F128" s="1030"/>
      <c r="G128" s="144">
        <f>D128*E128</f>
        <v>0</v>
      </c>
    </row>
    <row r="129" spans="1:7" ht="15.75" hidden="1">
      <c r="A129" s="109">
        <v>4</v>
      </c>
      <c r="B129" s="40"/>
      <c r="C129" s="4"/>
      <c r="D129" s="88"/>
      <c r="E129" s="1029"/>
      <c r="F129" s="1030"/>
      <c r="G129" s="144">
        <f>D129*E129</f>
        <v>0</v>
      </c>
    </row>
    <row r="130" spans="1:7" ht="15.75" hidden="1">
      <c r="A130" s="109"/>
      <c r="B130" s="40"/>
      <c r="C130" s="4"/>
      <c r="D130" s="88"/>
      <c r="E130" s="1029"/>
      <c r="F130" s="1030"/>
      <c r="G130" s="144">
        <f>(G126+G127)*4.1%</f>
        <v>0</v>
      </c>
    </row>
    <row r="131" spans="1:7" ht="15.75" hidden="1">
      <c r="A131" s="973" t="s">
        <v>1</v>
      </c>
      <c r="B131" s="974"/>
      <c r="C131" s="974"/>
      <c r="D131" s="974"/>
      <c r="E131" s="974"/>
      <c r="F131" s="975"/>
      <c r="G131" s="292">
        <f>SUM(G126:G130)</f>
        <v>0</v>
      </c>
    </row>
    <row r="132" spans="1:7" ht="31.5" customHeight="1" hidden="1">
      <c r="A132" s="111"/>
      <c r="B132" s="112"/>
      <c r="C132" s="112"/>
      <c r="D132" s="112"/>
      <c r="E132" s="112"/>
      <c r="F132" s="112"/>
      <c r="G132" s="113"/>
    </row>
    <row r="133" spans="1:7" ht="33.75" customHeight="1" hidden="1">
      <c r="A133" s="1055" t="s">
        <v>111</v>
      </c>
      <c r="B133" s="1056"/>
      <c r="C133" s="1056"/>
      <c r="D133" s="1056"/>
      <c r="E133" s="1056"/>
      <c r="F133" s="1056"/>
      <c r="G133" s="1057"/>
    </row>
    <row r="134" spans="1:7" ht="31.5" hidden="1">
      <c r="A134" s="124" t="s">
        <v>0</v>
      </c>
      <c r="B134" s="7" t="s">
        <v>57</v>
      </c>
      <c r="C134" s="998" t="s">
        <v>7</v>
      </c>
      <c r="D134" s="1076"/>
      <c r="E134" s="4" t="s">
        <v>73</v>
      </c>
      <c r="F134" s="4" t="s">
        <v>68</v>
      </c>
      <c r="G134" s="125" t="s">
        <v>51</v>
      </c>
    </row>
    <row r="135" spans="1:7" ht="15.75" hidden="1">
      <c r="A135" s="150">
        <v>1</v>
      </c>
      <c r="B135" s="82"/>
      <c r="C135" s="1080"/>
      <c r="D135" s="1081"/>
      <c r="E135" s="89"/>
      <c r="F135" s="84"/>
      <c r="G135" s="152">
        <f>C135*E135*F135</f>
        <v>0</v>
      </c>
    </row>
    <row r="136" spans="1:7" ht="15.75" hidden="1">
      <c r="A136" s="153" t="s">
        <v>35</v>
      </c>
      <c r="B136" s="82"/>
      <c r="C136" s="1073"/>
      <c r="D136" s="1074"/>
      <c r="E136" s="90"/>
      <c r="F136" s="71"/>
      <c r="G136" s="154">
        <f>F136*2</f>
        <v>0</v>
      </c>
    </row>
    <row r="137" spans="1:7" ht="15.75" hidden="1">
      <c r="A137" s="989" t="s">
        <v>1</v>
      </c>
      <c r="B137" s="990"/>
      <c r="C137" s="990"/>
      <c r="D137" s="990"/>
      <c r="E137" s="990"/>
      <c r="F137" s="991"/>
      <c r="G137" s="155">
        <f>SUM(G135:G136)</f>
        <v>0</v>
      </c>
    </row>
    <row r="138" spans="1:7" ht="31.5" customHeight="1" hidden="1">
      <c r="A138" s="111"/>
      <c r="B138" s="112"/>
      <c r="C138" s="112"/>
      <c r="D138" s="112"/>
      <c r="E138" s="112"/>
      <c r="F138" s="112"/>
      <c r="G138" s="113"/>
    </row>
    <row r="139" spans="1:7" ht="15.75" hidden="1">
      <c r="A139" s="976" t="s">
        <v>99</v>
      </c>
      <c r="B139" s="977"/>
      <c r="C139" s="977"/>
      <c r="D139" s="977"/>
      <c r="E139" s="977"/>
      <c r="F139" s="977"/>
      <c r="G139" s="129">
        <f>G145+G151</f>
        <v>0</v>
      </c>
    </row>
    <row r="140" spans="1:7" ht="15.75" hidden="1">
      <c r="A140" s="1000" t="s">
        <v>106</v>
      </c>
      <c r="B140" s="1001"/>
      <c r="C140" s="1001"/>
      <c r="D140" s="1001"/>
      <c r="E140" s="1001"/>
      <c r="F140" s="1001"/>
      <c r="G140" s="1002"/>
    </row>
    <row r="141" spans="1:7" ht="31.5" hidden="1">
      <c r="A141" s="124" t="s">
        <v>0</v>
      </c>
      <c r="B141" s="5" t="s">
        <v>57</v>
      </c>
      <c r="C141" s="4" t="s">
        <v>6</v>
      </c>
      <c r="D141" s="4" t="s">
        <v>71</v>
      </c>
      <c r="E141" s="4" t="s">
        <v>73</v>
      </c>
      <c r="F141" s="4" t="s">
        <v>74</v>
      </c>
      <c r="G141" s="125" t="s">
        <v>51</v>
      </c>
    </row>
    <row r="142" spans="1:7" ht="15.75" hidden="1">
      <c r="A142" s="124">
        <v>1</v>
      </c>
      <c r="B142" s="92" t="s">
        <v>70</v>
      </c>
      <c r="C142" s="4" t="s">
        <v>65</v>
      </c>
      <c r="D142" s="91"/>
      <c r="E142" s="93"/>
      <c r="F142" s="94"/>
      <c r="G142" s="126">
        <f>D142*E142*F142</f>
        <v>0</v>
      </c>
    </row>
    <row r="143" spans="1:7" ht="31.5" hidden="1">
      <c r="A143" s="127">
        <v>2</v>
      </c>
      <c r="B143" s="92" t="s">
        <v>75</v>
      </c>
      <c r="C143" s="91"/>
      <c r="D143" s="91"/>
      <c r="E143" s="93"/>
      <c r="F143" s="94"/>
      <c r="G143" s="128">
        <f>D143*E143*F143</f>
        <v>0</v>
      </c>
    </row>
    <row r="144" spans="1:7" ht="15.75" hidden="1">
      <c r="A144" s="135" t="s">
        <v>35</v>
      </c>
      <c r="B144" s="92"/>
      <c r="C144" s="91"/>
      <c r="D144" s="91"/>
      <c r="E144" s="92"/>
      <c r="F144" s="94"/>
      <c r="G144" s="128">
        <f>D144*E144*F144</f>
        <v>0</v>
      </c>
    </row>
    <row r="145" spans="1:7" ht="15.75" hidden="1">
      <c r="A145" s="973" t="s">
        <v>1</v>
      </c>
      <c r="B145" s="974"/>
      <c r="C145" s="974"/>
      <c r="D145" s="974"/>
      <c r="E145" s="974"/>
      <c r="F145" s="975"/>
      <c r="G145" s="129">
        <f>SUM(G142:G144)</f>
        <v>0</v>
      </c>
    </row>
    <row r="146" spans="1:7" ht="12.75" hidden="1">
      <c r="A146" s="111"/>
      <c r="B146" s="112"/>
      <c r="C146" s="112"/>
      <c r="D146" s="112"/>
      <c r="E146" s="112"/>
      <c r="F146" s="112"/>
      <c r="G146" s="113"/>
    </row>
    <row r="147" spans="1:7" ht="15.75" hidden="1">
      <c r="A147" s="1000" t="s">
        <v>107</v>
      </c>
      <c r="B147" s="1001"/>
      <c r="C147" s="1001"/>
      <c r="D147" s="1001"/>
      <c r="E147" s="1001"/>
      <c r="F147" s="1001"/>
      <c r="G147" s="1002"/>
    </row>
    <row r="148" spans="1:7" ht="31.5" hidden="1">
      <c r="A148" s="124" t="s">
        <v>0</v>
      </c>
      <c r="B148" s="48" t="s">
        <v>76</v>
      </c>
      <c r="C148" s="963" t="s">
        <v>2</v>
      </c>
      <c r="D148" s="963"/>
      <c r="E148" s="48" t="s">
        <v>7</v>
      </c>
      <c r="F148" s="48" t="s">
        <v>54</v>
      </c>
      <c r="G148" s="125" t="s">
        <v>51</v>
      </c>
    </row>
    <row r="149" spans="1:7" ht="31.5" customHeight="1" hidden="1">
      <c r="A149" s="124">
        <v>1</v>
      </c>
      <c r="B149" s="92"/>
      <c r="C149" s="1025"/>
      <c r="D149" s="1026"/>
      <c r="E149" s="93"/>
      <c r="F149" s="94"/>
      <c r="G149" s="126">
        <f>E149*F149</f>
        <v>0</v>
      </c>
    </row>
    <row r="150" spans="1:7" ht="15.75" hidden="1">
      <c r="A150" s="135" t="s">
        <v>35</v>
      </c>
      <c r="B150" s="92"/>
      <c r="C150" s="1025"/>
      <c r="D150" s="1026"/>
      <c r="E150" s="92"/>
      <c r="F150" s="94"/>
      <c r="G150" s="128">
        <f>E150*F150</f>
        <v>0</v>
      </c>
    </row>
    <row r="151" spans="1:7" ht="15.75" hidden="1">
      <c r="A151" s="973" t="s">
        <v>1</v>
      </c>
      <c r="B151" s="974"/>
      <c r="C151" s="974"/>
      <c r="D151" s="974"/>
      <c r="E151" s="974"/>
      <c r="F151" s="975"/>
      <c r="G151" s="129">
        <f>SUM(G149:G150)</f>
        <v>0</v>
      </c>
    </row>
    <row r="152" spans="1:7" ht="31.5" customHeight="1" hidden="1">
      <c r="A152" s="111"/>
      <c r="B152" s="112"/>
      <c r="C152" s="112"/>
      <c r="D152" s="112"/>
      <c r="E152" s="112"/>
      <c r="F152" s="112"/>
      <c r="G152" s="113"/>
    </row>
    <row r="153" spans="1:7" ht="15.75" hidden="1">
      <c r="A153" s="1000" t="s">
        <v>94</v>
      </c>
      <c r="B153" s="1001"/>
      <c r="C153" s="1001"/>
      <c r="D153" s="1001"/>
      <c r="E153" s="1001"/>
      <c r="F153" s="1001"/>
      <c r="G153" s="1002"/>
    </row>
    <row r="154" spans="1:7" ht="31.5" hidden="1">
      <c r="A154" s="124" t="s">
        <v>0</v>
      </c>
      <c r="B154" s="1027" t="s">
        <v>57</v>
      </c>
      <c r="C154" s="1028"/>
      <c r="D154" s="4" t="s">
        <v>5</v>
      </c>
      <c r="E154" s="5" t="s">
        <v>53</v>
      </c>
      <c r="F154" s="4" t="s">
        <v>54</v>
      </c>
      <c r="G154" s="125" t="s">
        <v>51</v>
      </c>
    </row>
    <row r="155" spans="1:7" ht="33" customHeight="1" hidden="1">
      <c r="A155" s="116" t="s">
        <v>37</v>
      </c>
      <c r="B155" s="1248" t="s">
        <v>505</v>
      </c>
      <c r="C155" s="1249"/>
      <c r="D155" s="347" t="s">
        <v>261</v>
      </c>
      <c r="E155" s="136">
        <v>1</v>
      </c>
      <c r="F155" s="263">
        <v>0</v>
      </c>
      <c r="G155" s="302">
        <f>E155*F155</f>
        <v>0</v>
      </c>
    </row>
    <row r="156" spans="1:7" ht="15.75" hidden="1">
      <c r="A156" s="143" t="s">
        <v>36</v>
      </c>
      <c r="B156" s="1082"/>
      <c r="C156" s="1083"/>
      <c r="D156" s="79"/>
      <c r="E156" s="97"/>
      <c r="F156" s="81"/>
      <c r="G156" s="146">
        <f>E156*F156*12</f>
        <v>0</v>
      </c>
    </row>
    <row r="157" spans="1:7" ht="16.5" customHeight="1" hidden="1">
      <c r="A157" s="145" t="s">
        <v>35</v>
      </c>
      <c r="B157" s="1082"/>
      <c r="C157" s="1083"/>
      <c r="D157" s="79"/>
      <c r="E157" s="97"/>
      <c r="F157" s="81"/>
      <c r="G157" s="146">
        <f>E157*F157*12</f>
        <v>0</v>
      </c>
    </row>
    <row r="158" spans="1:7" ht="15.75" hidden="1">
      <c r="A158" s="143" t="s">
        <v>38</v>
      </c>
      <c r="B158" s="1066" t="s">
        <v>121</v>
      </c>
      <c r="C158" s="1075"/>
      <c r="D158" s="78"/>
      <c r="E158" s="78"/>
      <c r="F158" s="136"/>
      <c r="G158" s="157"/>
    </row>
    <row r="159" spans="1:7" ht="29.25" customHeight="1" hidden="1">
      <c r="A159" s="143" t="s">
        <v>39</v>
      </c>
      <c r="B159" s="1082"/>
      <c r="C159" s="1083"/>
      <c r="D159" s="79"/>
      <c r="E159" s="97"/>
      <c r="F159" s="39"/>
      <c r="G159" s="144">
        <f>E159*F159</f>
        <v>0</v>
      </c>
    </row>
    <row r="160" spans="1:7" ht="29.25" customHeight="1" hidden="1">
      <c r="A160" s="143" t="s">
        <v>278</v>
      </c>
      <c r="B160" s="1066"/>
      <c r="C160" s="1075"/>
      <c r="D160" s="79"/>
      <c r="E160" s="97"/>
      <c r="F160" s="39"/>
      <c r="G160" s="144">
        <f>E160*F160</f>
        <v>0</v>
      </c>
    </row>
    <row r="161" spans="1:7" ht="29.25" customHeight="1" hidden="1">
      <c r="A161" s="143" t="s">
        <v>279</v>
      </c>
      <c r="B161" s="1066"/>
      <c r="C161" s="1067"/>
      <c r="D161" s="79"/>
      <c r="E161" s="97"/>
      <c r="F161" s="39"/>
      <c r="G161" s="144">
        <f>E161*F161</f>
        <v>0</v>
      </c>
    </row>
    <row r="162" spans="1:7" ht="33" customHeight="1" hidden="1">
      <c r="A162" s="145" t="s">
        <v>186</v>
      </c>
      <c r="B162" s="1248" t="s">
        <v>505</v>
      </c>
      <c r="C162" s="1249"/>
      <c r="D162" s="347" t="s">
        <v>261</v>
      </c>
      <c r="E162" s="136">
        <v>1</v>
      </c>
      <c r="F162" s="263">
        <v>0</v>
      </c>
      <c r="G162" s="146">
        <f>E162*F162</f>
        <v>0</v>
      </c>
    </row>
    <row r="163" spans="1:7" ht="15.75" hidden="1">
      <c r="A163" s="977" t="s">
        <v>1</v>
      </c>
      <c r="B163" s="977"/>
      <c r="C163" s="977"/>
      <c r="D163" s="136"/>
      <c r="E163" s="136"/>
      <c r="F163" s="139"/>
      <c r="G163" s="571">
        <f>SUM(G155:G162)</f>
        <v>0</v>
      </c>
    </row>
    <row r="164" spans="1:8" ht="12.75" hidden="1">
      <c r="A164" s="112"/>
      <c r="B164" s="581" t="s">
        <v>620</v>
      </c>
      <c r="C164" s="582">
        <v>5695106.2</v>
      </c>
      <c r="H164" s="112"/>
    </row>
    <row r="165" spans="1:8" ht="12.75" hidden="1">
      <c r="A165" s="112"/>
      <c r="B165" s="581" t="s">
        <v>252</v>
      </c>
      <c r="C165" s="582">
        <f>C164-G91</f>
        <v>730906.2000000002</v>
      </c>
      <c r="H165" s="112"/>
    </row>
    <row r="166" spans="1:7" ht="15.75" hidden="1">
      <c r="A166" s="930" t="s">
        <v>148</v>
      </c>
      <c r="B166" s="930"/>
      <c r="C166" s="930"/>
      <c r="D166" s="930"/>
      <c r="E166" s="930"/>
      <c r="F166" s="930"/>
      <c r="G166" s="930"/>
    </row>
    <row r="167" spans="1:7" ht="16.5" hidden="1" thickBot="1">
      <c r="A167" s="676"/>
      <c r="B167" s="676"/>
      <c r="C167" s="676"/>
      <c r="D167" s="676"/>
      <c r="E167" s="676"/>
      <c r="F167" s="676"/>
      <c r="G167" s="676"/>
    </row>
    <row r="168" spans="1:7" ht="30.75" customHeight="1" hidden="1">
      <c r="A168" s="1128" t="s">
        <v>834</v>
      </c>
      <c r="B168" s="1129"/>
      <c r="C168" s="1129"/>
      <c r="D168" s="1129"/>
      <c r="E168" s="1129"/>
      <c r="F168" s="1129"/>
      <c r="G168" s="679">
        <f>G173</f>
        <v>0</v>
      </c>
    </row>
    <row r="169" spans="1:7" ht="15.75" hidden="1">
      <c r="A169" s="1130" t="s">
        <v>108</v>
      </c>
      <c r="B169" s="1131"/>
      <c r="C169" s="1131"/>
      <c r="D169" s="1131"/>
      <c r="E169" s="1131"/>
      <c r="F169" s="1131"/>
      <c r="G169" s="1132"/>
    </row>
    <row r="170" spans="1:7" ht="31.5" hidden="1">
      <c r="A170" s="124" t="s">
        <v>0</v>
      </c>
      <c r="B170" s="963" t="s">
        <v>2</v>
      </c>
      <c r="C170" s="963"/>
      <c r="D170" s="963"/>
      <c r="E170" s="48" t="s">
        <v>7</v>
      </c>
      <c r="F170" s="48" t="s">
        <v>54</v>
      </c>
      <c r="G170" s="125" t="s">
        <v>51</v>
      </c>
    </row>
    <row r="171" spans="1:7" ht="15.75" hidden="1">
      <c r="A171" s="124">
        <v>1</v>
      </c>
      <c r="B171" s="1256" t="s">
        <v>767</v>
      </c>
      <c r="C171" s="1257"/>
      <c r="D171" s="1258"/>
      <c r="E171" s="98"/>
      <c r="F171" s="94"/>
      <c r="G171" s="270">
        <f>E171*F171</f>
        <v>0</v>
      </c>
    </row>
    <row r="172" spans="1:7" ht="15.75" hidden="1">
      <c r="A172" s="135" t="s">
        <v>35</v>
      </c>
      <c r="B172" s="1127"/>
      <c r="C172" s="1127"/>
      <c r="D172" s="1127"/>
      <c r="E172" s="98"/>
      <c r="F172" s="94"/>
      <c r="G172" s="295">
        <f>E172*F172</f>
        <v>0</v>
      </c>
    </row>
    <row r="173" spans="1:7" ht="16.5" hidden="1" thickBot="1">
      <c r="A173" s="964" t="s">
        <v>1</v>
      </c>
      <c r="B173" s="965"/>
      <c r="C173" s="965"/>
      <c r="D173" s="965"/>
      <c r="E173" s="172"/>
      <c r="F173" s="172"/>
      <c r="G173" s="560">
        <f>SUM(G171:G172)</f>
        <v>0</v>
      </c>
    </row>
    <row r="174" spans="1:7" ht="15.75" hidden="1">
      <c r="A174" s="272"/>
      <c r="B174" s="272"/>
      <c r="C174" s="272"/>
      <c r="D174" s="272"/>
      <c r="E174" s="272"/>
      <c r="F174" s="272"/>
      <c r="G174" s="272"/>
    </row>
    <row r="175" spans="1:8" ht="15.75" hidden="1">
      <c r="A175" s="178"/>
      <c r="B175" s="281" t="s">
        <v>839</v>
      </c>
      <c r="C175" s="282">
        <v>2482100</v>
      </c>
      <c r="D175" s="178"/>
      <c r="E175" s="178"/>
      <c r="F175" s="178"/>
      <c r="G175" s="276"/>
      <c r="H175" s="112"/>
    </row>
    <row r="176" spans="1:8" ht="16.5" customHeight="1" hidden="1">
      <c r="A176" s="178"/>
      <c r="B176" s="281" t="s">
        <v>271</v>
      </c>
      <c r="C176" s="282">
        <f>C175-G173</f>
        <v>2482100</v>
      </c>
      <c r="D176" s="178"/>
      <c r="E176" s="178"/>
      <c r="F176" s="178"/>
      <c r="G176" s="276"/>
      <c r="H176" s="112"/>
    </row>
    <row r="177" spans="1:8" ht="15.75" hidden="1">
      <c r="A177" s="47"/>
      <c r="B177" s="47"/>
      <c r="C177" s="47"/>
      <c r="D177" s="47"/>
      <c r="E177" s="47"/>
      <c r="F177" s="47"/>
      <c r="G177" s="276"/>
      <c r="H177" s="112"/>
    </row>
    <row r="178" spans="1:8" ht="22.5" customHeight="1" hidden="1">
      <c r="A178" s="112"/>
      <c r="B178" s="112"/>
      <c r="C178" s="112"/>
      <c r="D178" s="112"/>
      <c r="E178" s="112"/>
      <c r="F178" s="112"/>
      <c r="G178" s="112"/>
      <c r="H178" s="112"/>
    </row>
    <row r="179" spans="1:7" ht="15.75" hidden="1">
      <c r="A179" s="930" t="s">
        <v>148</v>
      </c>
      <c r="B179" s="930"/>
      <c r="C179" s="930"/>
      <c r="D179" s="930"/>
      <c r="E179" s="930"/>
      <c r="F179" s="930"/>
      <c r="G179" s="930"/>
    </row>
    <row r="180" spans="1:7" ht="16.5" hidden="1" thickBot="1">
      <c r="A180" s="676"/>
      <c r="B180" s="676"/>
      <c r="C180" s="676"/>
      <c r="D180" s="676"/>
      <c r="E180" s="676"/>
      <c r="F180" s="676"/>
      <c r="G180" s="676"/>
    </row>
    <row r="181" spans="1:7" ht="30.75" customHeight="1" hidden="1">
      <c r="A181" s="1253" t="s">
        <v>846</v>
      </c>
      <c r="B181" s="1254"/>
      <c r="C181" s="1254"/>
      <c r="D181" s="1254"/>
      <c r="E181" s="1254"/>
      <c r="F181" s="1255"/>
      <c r="G181" s="679">
        <f>G186</f>
        <v>0</v>
      </c>
    </row>
    <row r="182" spans="1:7" ht="15.75" hidden="1">
      <c r="A182" s="1077" t="s">
        <v>108</v>
      </c>
      <c r="B182" s="1078"/>
      <c r="C182" s="1078"/>
      <c r="D182" s="1078"/>
      <c r="E182" s="1078"/>
      <c r="F182" s="1078"/>
      <c r="G182" s="1079"/>
    </row>
    <row r="183" spans="1:7" ht="31.5" hidden="1">
      <c r="A183" s="124" t="s">
        <v>0</v>
      </c>
      <c r="B183" s="1031" t="s">
        <v>2</v>
      </c>
      <c r="C183" s="1032"/>
      <c r="D183" s="1033"/>
      <c r="E183" s="48" t="s">
        <v>7</v>
      </c>
      <c r="F183" s="48" t="s">
        <v>54</v>
      </c>
      <c r="G183" s="125" t="s">
        <v>51</v>
      </c>
    </row>
    <row r="184" spans="1:7" ht="24" customHeight="1" hidden="1">
      <c r="A184" s="135">
        <v>1</v>
      </c>
      <c r="B184" s="1044"/>
      <c r="C184" s="1045"/>
      <c r="D184" s="1046"/>
      <c r="E184" s="98"/>
      <c r="F184" s="94"/>
      <c r="G184" s="295">
        <f>E184*F184</f>
        <v>0</v>
      </c>
    </row>
    <row r="185" spans="1:7" ht="30" customHeight="1" hidden="1">
      <c r="A185" s="135">
        <v>1</v>
      </c>
      <c r="B185" s="1256" t="s">
        <v>767</v>
      </c>
      <c r="C185" s="1257"/>
      <c r="D185" s="1258"/>
      <c r="E185" s="48" t="s">
        <v>185</v>
      </c>
      <c r="F185" s="94">
        <f>3800000-3800000</f>
        <v>0</v>
      </c>
      <c r="G185" s="295">
        <f>E185*F185</f>
        <v>0</v>
      </c>
    </row>
    <row r="186" spans="1:7" ht="16.5" hidden="1" thickBot="1">
      <c r="A186" s="1250" t="s">
        <v>1</v>
      </c>
      <c r="B186" s="1251"/>
      <c r="C186" s="1251"/>
      <c r="D186" s="1252"/>
      <c r="E186" s="172"/>
      <c r="F186" s="172"/>
      <c r="G186" s="560">
        <f>SUM(G184:G185)</f>
        <v>0</v>
      </c>
    </row>
    <row r="187" spans="1:7" ht="15.75" hidden="1">
      <c r="A187" s="137"/>
      <c r="B187" s="137"/>
      <c r="C187" s="137"/>
      <c r="D187" s="137"/>
      <c r="E187" s="137"/>
      <c r="F187" s="137"/>
      <c r="G187" s="565"/>
    </row>
    <row r="188" spans="1:7" ht="15.75" hidden="1">
      <c r="A188" s="272"/>
      <c r="B188" s="272"/>
      <c r="C188" s="272"/>
      <c r="D188" s="272"/>
      <c r="E188" s="272"/>
      <c r="F188" s="272"/>
      <c r="G188" s="272"/>
    </row>
    <row r="189" spans="1:8" ht="15.75" hidden="1">
      <c r="A189" s="178"/>
      <c r="B189" s="281" t="s">
        <v>839</v>
      </c>
      <c r="C189" s="282">
        <v>0</v>
      </c>
      <c r="D189" s="178"/>
      <c r="E189" s="178"/>
      <c r="F189" s="178"/>
      <c r="G189" s="276"/>
      <c r="H189" s="112"/>
    </row>
    <row r="190" spans="1:8" ht="16.5" customHeight="1" hidden="1">
      <c r="A190" s="178"/>
      <c r="B190" s="281" t="s">
        <v>252</v>
      </c>
      <c r="C190" s="282">
        <f>C189-G186</f>
        <v>0</v>
      </c>
      <c r="D190" s="178"/>
      <c r="E190" s="178"/>
      <c r="F190" s="178"/>
      <c r="G190" s="276"/>
      <c r="H190" s="112"/>
    </row>
    <row r="191" spans="1:8" ht="15.75" hidden="1">
      <c r="A191" s="47"/>
      <c r="B191" s="47"/>
      <c r="C191" s="47"/>
      <c r="D191" s="47"/>
      <c r="E191" s="47"/>
      <c r="F191" s="47"/>
      <c r="G191" s="276"/>
      <c r="H191" s="112"/>
    </row>
    <row r="192" spans="1:8" ht="15.75">
      <c r="A192" s="47"/>
      <c r="B192" s="47"/>
      <c r="C192" s="47"/>
      <c r="D192" s="47"/>
      <c r="E192" s="47"/>
      <c r="F192" s="47"/>
      <c r="G192" s="276"/>
      <c r="H192" s="112"/>
    </row>
    <row r="193" spans="1:7" ht="15.75">
      <c r="A193" s="137"/>
      <c r="B193" s="137"/>
      <c r="C193" s="137"/>
      <c r="D193" s="137"/>
      <c r="E193" s="137"/>
      <c r="F193" s="137"/>
      <c r="G193" s="565"/>
    </row>
    <row r="194" spans="1:7" ht="15.75">
      <c r="A194" s="137"/>
      <c r="B194" s="137"/>
      <c r="C194" s="137"/>
      <c r="D194" s="137"/>
      <c r="E194" s="137"/>
      <c r="F194" s="137"/>
      <c r="G194" s="565"/>
    </row>
    <row r="195" spans="1:7" ht="15.75">
      <c r="A195" s="1089" t="s">
        <v>608</v>
      </c>
      <c r="B195" s="1089"/>
      <c r="C195" s="1089"/>
      <c r="D195" s="1089"/>
      <c r="E195" s="1089"/>
      <c r="F195" s="1089"/>
      <c r="G195" s="565"/>
    </row>
    <row r="196" spans="1:8" ht="15.75">
      <c r="A196" s="178"/>
      <c r="B196" s="348"/>
      <c r="C196" s="349"/>
      <c r="D196" s="178"/>
      <c r="E196" s="178"/>
      <c r="F196" s="178"/>
      <c r="G196" s="276"/>
      <c r="H196" s="112"/>
    </row>
    <row r="197" spans="1:8" ht="15.75" hidden="1">
      <c r="A197" s="179"/>
      <c r="B197" s="350" t="s">
        <v>506</v>
      </c>
      <c r="C197" s="179"/>
      <c r="D197" s="180"/>
      <c r="E197" s="180"/>
      <c r="F197" s="283"/>
      <c r="G197" s="290"/>
      <c r="H197" s="112"/>
    </row>
    <row r="198" spans="1:8" ht="31.5" customHeight="1" hidden="1">
      <c r="A198" s="309"/>
      <c r="B198" s="1222"/>
      <c r="C198" s="1222"/>
      <c r="D198" s="1222"/>
      <c r="E198" s="1222"/>
      <c r="F198" s="178"/>
      <c r="G198" s="49"/>
      <c r="H198" s="112"/>
    </row>
    <row r="199" spans="1:7" ht="15.75" hidden="1">
      <c r="A199" s="1000" t="s">
        <v>113</v>
      </c>
      <c r="B199" s="1001"/>
      <c r="C199" s="1001"/>
      <c r="D199" s="1001"/>
      <c r="E199" s="1001"/>
      <c r="F199" s="1001"/>
      <c r="G199" s="1002"/>
    </row>
    <row r="200" spans="1:7" ht="31.5" hidden="1">
      <c r="A200" s="124" t="s">
        <v>0</v>
      </c>
      <c r="B200" s="1027" t="s">
        <v>57</v>
      </c>
      <c r="C200" s="1028"/>
      <c r="D200" s="4" t="s">
        <v>5</v>
      </c>
      <c r="E200" s="5" t="s">
        <v>53</v>
      </c>
      <c r="F200" s="4" t="s">
        <v>54</v>
      </c>
      <c r="G200" s="125" t="s">
        <v>51</v>
      </c>
    </row>
    <row r="201" spans="1:7" ht="15.75" hidden="1">
      <c r="A201" s="116" t="s">
        <v>37</v>
      </c>
      <c r="B201" s="1087" t="s">
        <v>112</v>
      </c>
      <c r="C201" s="1090"/>
      <c r="D201" s="136"/>
      <c r="E201" s="136"/>
      <c r="F201" s="136"/>
      <c r="G201" s="146">
        <f>E201*F201</f>
        <v>0</v>
      </c>
    </row>
    <row r="202" spans="1:7" ht="15.75" hidden="1">
      <c r="A202" s="145" t="s">
        <v>35</v>
      </c>
      <c r="B202" s="1066"/>
      <c r="C202" s="1075"/>
      <c r="D202" s="79"/>
      <c r="E202" s="97"/>
      <c r="F202" s="81"/>
      <c r="G202" s="146">
        <f>E202*F202</f>
        <v>0</v>
      </c>
    </row>
    <row r="203" spans="1:7" ht="15.75" hidden="1">
      <c r="A203" s="1000" t="s">
        <v>1</v>
      </c>
      <c r="B203" s="1001"/>
      <c r="C203" s="1001"/>
      <c r="D203" s="136"/>
      <c r="E203" s="136"/>
      <c r="F203" s="139"/>
      <c r="G203" s="142">
        <f>SUM(G201:G202)</f>
        <v>0</v>
      </c>
    </row>
    <row r="204" spans="1:7" ht="31.5" customHeight="1" hidden="1">
      <c r="A204" s="111"/>
      <c r="B204" s="112"/>
      <c r="C204" s="112"/>
      <c r="D204" s="112"/>
      <c r="E204" s="112"/>
      <c r="F204" s="112"/>
      <c r="G204" s="113"/>
    </row>
    <row r="205" spans="1:7" ht="15.75" hidden="1">
      <c r="A205" s="1000" t="s">
        <v>116</v>
      </c>
      <c r="B205" s="1001"/>
      <c r="C205" s="1001"/>
      <c r="D205" s="1001"/>
      <c r="E205" s="1001"/>
      <c r="F205" s="1001"/>
      <c r="G205" s="1002"/>
    </row>
    <row r="206" spans="1:7" ht="31.5" hidden="1">
      <c r="A206" s="124" t="s">
        <v>0</v>
      </c>
      <c r="B206" s="1027" t="s">
        <v>57</v>
      </c>
      <c r="C206" s="1028"/>
      <c r="D206" s="4" t="s">
        <v>5</v>
      </c>
      <c r="E206" s="5" t="s">
        <v>53</v>
      </c>
      <c r="F206" s="4" t="s">
        <v>54</v>
      </c>
      <c r="G206" s="125" t="s">
        <v>51</v>
      </c>
    </row>
    <row r="207" spans="1:7" ht="15.75" hidden="1">
      <c r="A207" s="116" t="s">
        <v>37</v>
      </c>
      <c r="B207" s="1087" t="s">
        <v>117</v>
      </c>
      <c r="C207" s="1090"/>
      <c r="D207" s="136"/>
      <c r="E207" s="136"/>
      <c r="F207" s="136"/>
      <c r="G207" s="157"/>
    </row>
    <row r="208" spans="1:7" ht="15.75" hidden="1">
      <c r="A208" s="143" t="s">
        <v>36</v>
      </c>
      <c r="B208" s="1066"/>
      <c r="C208" s="1075"/>
      <c r="D208" s="79"/>
      <c r="E208" s="97"/>
      <c r="F208" s="39"/>
      <c r="G208" s="144">
        <f>E208*F208*12</f>
        <v>0</v>
      </c>
    </row>
    <row r="209" spans="1:7" ht="15.75" hidden="1">
      <c r="A209" s="145" t="s">
        <v>35</v>
      </c>
      <c r="B209" s="1066"/>
      <c r="C209" s="1075"/>
      <c r="D209" s="79"/>
      <c r="E209" s="97"/>
      <c r="F209" s="81"/>
      <c r="G209" s="146">
        <f>E209*F209*12</f>
        <v>0</v>
      </c>
    </row>
    <row r="210" spans="1:7" ht="15.75" hidden="1">
      <c r="A210" s="143" t="s">
        <v>38</v>
      </c>
      <c r="B210" s="1066" t="s">
        <v>118</v>
      </c>
      <c r="C210" s="1075"/>
      <c r="D210" s="78"/>
      <c r="E210" s="78"/>
      <c r="F210" s="136"/>
      <c r="G210" s="157"/>
    </row>
    <row r="211" spans="1:7" ht="15.75" hidden="1">
      <c r="A211" s="143" t="s">
        <v>39</v>
      </c>
      <c r="B211" s="1066"/>
      <c r="C211" s="1075"/>
      <c r="D211" s="79"/>
      <c r="E211" s="97"/>
      <c r="F211" s="39"/>
      <c r="G211" s="144">
        <f>E211*F211</f>
        <v>0</v>
      </c>
    </row>
    <row r="212" spans="1:7" ht="15.75" hidden="1">
      <c r="A212" s="145" t="s">
        <v>35</v>
      </c>
      <c r="B212" s="1066"/>
      <c r="C212" s="1075"/>
      <c r="D212" s="79"/>
      <c r="E212" s="97"/>
      <c r="F212" s="81"/>
      <c r="G212" s="146">
        <f>E212*F212</f>
        <v>0</v>
      </c>
    </row>
    <row r="213" spans="1:7" ht="15.75" hidden="1">
      <c r="A213" s="143" t="s">
        <v>40</v>
      </c>
      <c r="B213" s="1066" t="s">
        <v>119</v>
      </c>
      <c r="C213" s="1075"/>
      <c r="D213" s="78"/>
      <c r="E213" s="78"/>
      <c r="F213" s="136"/>
      <c r="G213" s="157"/>
    </row>
    <row r="214" spans="1:7" ht="15.75" hidden="1">
      <c r="A214" s="143" t="s">
        <v>41</v>
      </c>
      <c r="B214" s="1066"/>
      <c r="C214" s="1075"/>
      <c r="D214" s="79"/>
      <c r="E214" s="97"/>
      <c r="F214" s="39"/>
      <c r="G214" s="144">
        <f>E214*F214</f>
        <v>0</v>
      </c>
    </row>
    <row r="215" spans="1:7" ht="15.75" hidden="1">
      <c r="A215" s="145" t="s">
        <v>35</v>
      </c>
      <c r="B215" s="1066"/>
      <c r="C215" s="1075"/>
      <c r="D215" s="79"/>
      <c r="E215" s="97"/>
      <c r="F215" s="81"/>
      <c r="G215" s="146">
        <f>E215*F215</f>
        <v>0</v>
      </c>
    </row>
    <row r="216" spans="1:7" ht="15.75" hidden="1">
      <c r="A216" s="143" t="s">
        <v>114</v>
      </c>
      <c r="B216" s="1066" t="s">
        <v>120</v>
      </c>
      <c r="C216" s="1075"/>
      <c r="D216" s="78"/>
      <c r="E216" s="78"/>
      <c r="F216" s="136"/>
      <c r="G216" s="157"/>
    </row>
    <row r="217" spans="1:7" ht="15.75" hidden="1">
      <c r="A217" s="143" t="s">
        <v>115</v>
      </c>
      <c r="B217" s="1066"/>
      <c r="C217" s="1075"/>
      <c r="D217" s="79"/>
      <c r="E217" s="97"/>
      <c r="F217" s="39"/>
      <c r="G217" s="144">
        <f>E217*F217</f>
        <v>0</v>
      </c>
    </row>
    <row r="218" spans="1:7" ht="15.75" hidden="1">
      <c r="A218" s="145" t="s">
        <v>35</v>
      </c>
      <c r="B218" s="1066"/>
      <c r="C218" s="1075"/>
      <c r="D218" s="79"/>
      <c r="E218" s="97"/>
      <c r="F218" s="81"/>
      <c r="G218" s="146">
        <f>E218*F218</f>
        <v>0</v>
      </c>
    </row>
    <row r="219" spans="1:7" ht="15.75" hidden="1">
      <c r="A219" s="1000" t="s">
        <v>1</v>
      </c>
      <c r="B219" s="1001"/>
      <c r="C219" s="1001"/>
      <c r="D219" s="136"/>
      <c r="E219" s="136"/>
      <c r="F219" s="139"/>
      <c r="G219" s="142">
        <f>SUM(G207:G218)</f>
        <v>0</v>
      </c>
    </row>
    <row r="220" spans="1:7" ht="31.5" customHeight="1" hidden="1">
      <c r="A220" s="111"/>
      <c r="B220" s="112"/>
      <c r="C220" s="112"/>
      <c r="D220" s="112"/>
      <c r="E220" s="112"/>
      <c r="F220" s="112"/>
      <c r="G220" s="113"/>
    </row>
    <row r="221" spans="1:7" ht="15.75" hidden="1">
      <c r="A221" s="1077" t="s">
        <v>269</v>
      </c>
      <c r="B221" s="1078"/>
      <c r="C221" s="1078"/>
      <c r="D221" s="1078"/>
      <c r="E221" s="1078"/>
      <c r="F221" s="1078"/>
      <c r="G221" s="1079"/>
    </row>
    <row r="222" spans="1:7" ht="31.5" hidden="1">
      <c r="A222" s="124" t="s">
        <v>0</v>
      </c>
      <c r="B222" s="1031" t="s">
        <v>80</v>
      </c>
      <c r="C222" s="1032"/>
      <c r="D222" s="1033"/>
      <c r="E222" s="48" t="s">
        <v>7</v>
      </c>
      <c r="F222" s="48" t="s">
        <v>54</v>
      </c>
      <c r="G222" s="125" t="s">
        <v>51</v>
      </c>
    </row>
    <row r="223" spans="1:7" ht="15.75" hidden="1">
      <c r="A223" s="124">
        <v>1</v>
      </c>
      <c r="B223" s="1044"/>
      <c r="C223" s="1045"/>
      <c r="D223" s="1046"/>
      <c r="E223" s="202"/>
      <c r="F223" s="269"/>
      <c r="G223" s="126">
        <f>E223*F223</f>
        <v>0</v>
      </c>
    </row>
    <row r="224" spans="1:7" ht="18.75" customHeight="1" hidden="1">
      <c r="A224" s="124">
        <v>2</v>
      </c>
      <c r="B224" s="1044"/>
      <c r="C224" s="1045"/>
      <c r="D224" s="1046"/>
      <c r="E224" s="256"/>
      <c r="F224" s="271"/>
      <c r="G224" s="126">
        <f>E224*F224</f>
        <v>0</v>
      </c>
    </row>
    <row r="225" spans="1:7" ht="15.75" hidden="1">
      <c r="A225" s="135" t="s">
        <v>35</v>
      </c>
      <c r="B225" s="1044"/>
      <c r="C225" s="1045"/>
      <c r="D225" s="1046"/>
      <c r="E225" s="98"/>
      <c r="F225" s="94"/>
      <c r="G225" s="128">
        <f>E225*F225</f>
        <v>0</v>
      </c>
    </row>
    <row r="226" spans="1:7" ht="15.75" hidden="1">
      <c r="A226" s="973" t="s">
        <v>1</v>
      </c>
      <c r="B226" s="974"/>
      <c r="C226" s="974"/>
      <c r="D226" s="975"/>
      <c r="E226" s="140"/>
      <c r="F226" s="140"/>
      <c r="G226" s="129">
        <f>SUM(G223:G225)</f>
        <v>0</v>
      </c>
    </row>
    <row r="227" spans="1:7" ht="31.5" customHeight="1" hidden="1">
      <c r="A227" s="111"/>
      <c r="B227" s="112"/>
      <c r="C227" s="112"/>
      <c r="D227" s="112"/>
      <c r="E227" s="112"/>
      <c r="F227" s="112"/>
      <c r="G227" s="113"/>
    </row>
    <row r="228" spans="1:7" ht="15.75" hidden="1">
      <c r="A228" s="1077" t="s">
        <v>108</v>
      </c>
      <c r="B228" s="1078"/>
      <c r="C228" s="1078"/>
      <c r="D228" s="1078"/>
      <c r="E228" s="1078"/>
      <c r="F228" s="1078"/>
      <c r="G228" s="1079"/>
    </row>
    <row r="229" spans="1:7" ht="31.5" hidden="1">
      <c r="A229" s="124" t="s">
        <v>0</v>
      </c>
      <c r="B229" s="1031" t="s">
        <v>2</v>
      </c>
      <c r="C229" s="1032"/>
      <c r="D229" s="1033"/>
      <c r="E229" s="48" t="s">
        <v>7</v>
      </c>
      <c r="F229" s="48" t="s">
        <v>54</v>
      </c>
      <c r="G229" s="125" t="s">
        <v>51</v>
      </c>
    </row>
    <row r="230" spans="1:7" ht="15.75" hidden="1">
      <c r="A230" s="124">
        <v>1</v>
      </c>
      <c r="B230" s="1103"/>
      <c r="C230" s="1230"/>
      <c r="D230" s="1231"/>
      <c r="E230" s="307"/>
      <c r="F230" s="268"/>
      <c r="G230" s="126">
        <f>E230*F230</f>
        <v>0</v>
      </c>
    </row>
    <row r="231" spans="1:7" ht="15.75" hidden="1">
      <c r="A231" s="135">
        <v>2</v>
      </c>
      <c r="B231" s="1232"/>
      <c r="C231" s="1233"/>
      <c r="D231" s="1234"/>
      <c r="E231" s="307"/>
      <c r="F231" s="267"/>
      <c r="G231" s="128">
        <f>E231*F231</f>
        <v>0</v>
      </c>
    </row>
    <row r="232" spans="1:7" ht="15.75" hidden="1">
      <c r="A232" s="973" t="s">
        <v>1</v>
      </c>
      <c r="B232" s="974"/>
      <c r="C232" s="974"/>
      <c r="D232" s="975"/>
      <c r="E232" s="141"/>
      <c r="F232" s="141"/>
      <c r="G232" s="129">
        <f>SUM(G230:G231)</f>
        <v>0</v>
      </c>
    </row>
    <row r="233" spans="1:7" ht="31.5" customHeight="1" hidden="1">
      <c r="A233" s="111"/>
      <c r="B233" s="112"/>
      <c r="C233" s="112"/>
      <c r="D233" s="112"/>
      <c r="E233" s="112"/>
      <c r="F233" s="112"/>
      <c r="G233" s="113"/>
    </row>
    <row r="234" spans="1:7" ht="15.75" hidden="1">
      <c r="A234" s="973" t="s">
        <v>277</v>
      </c>
      <c r="B234" s="974"/>
      <c r="C234" s="974"/>
      <c r="D234" s="974"/>
      <c r="E234" s="974"/>
      <c r="F234" s="974"/>
      <c r="G234" s="1091"/>
    </row>
    <row r="235" spans="1:7" ht="31.5" hidden="1">
      <c r="A235" s="124" t="s">
        <v>0</v>
      </c>
      <c r="B235" s="1027" t="s">
        <v>2</v>
      </c>
      <c r="C235" s="1028"/>
      <c r="D235" s="4" t="s">
        <v>5</v>
      </c>
      <c r="E235" s="4" t="s">
        <v>53</v>
      </c>
      <c r="F235" s="4" t="s">
        <v>54</v>
      </c>
      <c r="G235" s="125" t="s">
        <v>51</v>
      </c>
    </row>
    <row r="236" spans="1:7" ht="15.75" hidden="1">
      <c r="A236" s="124">
        <v>1</v>
      </c>
      <c r="B236" s="1103"/>
      <c r="C236" s="1231"/>
      <c r="D236" s="5"/>
      <c r="E236" s="267"/>
      <c r="F236" s="268"/>
      <c r="G236" s="125">
        <f>E236*F236</f>
        <v>0</v>
      </c>
    </row>
    <row r="237" spans="1:7" ht="15.75" hidden="1">
      <c r="A237" s="124">
        <v>2</v>
      </c>
      <c r="B237" s="1103"/>
      <c r="C237" s="1231"/>
      <c r="D237" s="5"/>
      <c r="E237" s="267"/>
      <c r="F237" s="268"/>
      <c r="G237" s="125">
        <f>E237*F237</f>
        <v>0</v>
      </c>
    </row>
    <row r="238" spans="1:7" ht="15.75" hidden="1">
      <c r="A238" s="124">
        <v>3</v>
      </c>
      <c r="B238" s="1103"/>
      <c r="C238" s="1231"/>
      <c r="D238" s="5"/>
      <c r="E238" s="267"/>
      <c r="F238" s="268"/>
      <c r="G238" s="125">
        <f>E238*F238</f>
        <v>0</v>
      </c>
    </row>
    <row r="239" spans="1:7" ht="15.75" hidden="1">
      <c r="A239" s="109" t="s">
        <v>35</v>
      </c>
      <c r="B239" s="1047"/>
      <c r="C239" s="1048"/>
      <c r="D239" s="101"/>
      <c r="E239" s="102"/>
      <c r="F239" s="97"/>
      <c r="G239" s="159">
        <f>E239*F239</f>
        <v>0</v>
      </c>
    </row>
    <row r="240" spans="1:7" ht="16.5" hidden="1" thickBot="1">
      <c r="A240" s="1049" t="s">
        <v>52</v>
      </c>
      <c r="B240" s="1050"/>
      <c r="C240" s="1050"/>
      <c r="D240" s="160"/>
      <c r="E240" s="160"/>
      <c r="F240" s="160"/>
      <c r="G240" s="117">
        <f>SUM(G236:G239)</f>
        <v>0</v>
      </c>
    </row>
    <row r="241" ht="12.75" hidden="1"/>
    <row r="242" ht="12.75" hidden="1"/>
    <row r="243" spans="1:7" ht="15.75" hidden="1">
      <c r="A243" s="930" t="s">
        <v>148</v>
      </c>
      <c r="B243" s="930"/>
      <c r="C243" s="930"/>
      <c r="D243" s="930"/>
      <c r="E243" s="930"/>
      <c r="F243" s="930"/>
      <c r="G243" s="930"/>
    </row>
    <row r="244" ht="15.75" customHeight="1" hidden="1" thickBot="1"/>
    <row r="245" spans="1:7" ht="30.75" customHeight="1" hidden="1">
      <c r="A245" s="1128" t="s">
        <v>149</v>
      </c>
      <c r="B245" s="1129"/>
      <c r="C245" s="1129"/>
      <c r="D245" s="1129"/>
      <c r="E245" s="1129"/>
      <c r="F245" s="1129"/>
      <c r="G245" s="134">
        <f>G250</f>
        <v>0</v>
      </c>
    </row>
    <row r="246" spans="1:7" ht="15.75" hidden="1">
      <c r="A246" s="1130" t="s">
        <v>108</v>
      </c>
      <c r="B246" s="1131"/>
      <c r="C246" s="1131"/>
      <c r="D246" s="1131"/>
      <c r="E246" s="1131"/>
      <c r="F246" s="1131"/>
      <c r="G246" s="1132"/>
    </row>
    <row r="247" spans="1:7" ht="31.5" hidden="1">
      <c r="A247" s="124" t="s">
        <v>0</v>
      </c>
      <c r="B247" s="963" t="s">
        <v>2</v>
      </c>
      <c r="C247" s="963"/>
      <c r="D247" s="963"/>
      <c r="E247" s="48" t="s">
        <v>7</v>
      </c>
      <c r="F247" s="48" t="s">
        <v>54</v>
      </c>
      <c r="G247" s="125" t="s">
        <v>51</v>
      </c>
    </row>
    <row r="248" spans="1:7" ht="15.75" hidden="1">
      <c r="A248" s="124">
        <v>1</v>
      </c>
      <c r="B248" s="1127" t="s">
        <v>507</v>
      </c>
      <c r="C248" s="1127"/>
      <c r="D248" s="1127"/>
      <c r="E248" s="98">
        <v>1</v>
      </c>
      <c r="F248" s="94">
        <v>0</v>
      </c>
      <c r="G248" s="126">
        <f>E248*F248</f>
        <v>0</v>
      </c>
    </row>
    <row r="249" spans="1:7" ht="15.75" hidden="1">
      <c r="A249" s="135" t="s">
        <v>35</v>
      </c>
      <c r="B249" s="1127"/>
      <c r="C249" s="1127"/>
      <c r="D249" s="1127"/>
      <c r="E249" s="98"/>
      <c r="F249" s="94"/>
      <c r="G249" s="128">
        <f>E249*F249</f>
        <v>0</v>
      </c>
    </row>
    <row r="250" spans="1:7" ht="16.5" hidden="1" thickBot="1">
      <c r="A250" s="964" t="s">
        <v>1</v>
      </c>
      <c r="B250" s="965"/>
      <c r="C250" s="965"/>
      <c r="D250" s="965"/>
      <c r="E250" s="172"/>
      <c r="F250" s="172"/>
      <c r="G250" s="133">
        <f>SUM(G248:G249)</f>
        <v>0</v>
      </c>
    </row>
    <row r="251" ht="12.75" hidden="1"/>
    <row r="253" spans="1:8" ht="15.75" hidden="1">
      <c r="A253" s="178"/>
      <c r="B253" s="281" t="s">
        <v>251</v>
      </c>
      <c r="C253" s="282">
        <v>0</v>
      </c>
      <c r="D253" s="178"/>
      <c r="E253" s="178"/>
      <c r="F253" s="178"/>
      <c r="G253" s="276"/>
      <c r="H253" s="112"/>
    </row>
    <row r="254" spans="1:8" ht="15.75" hidden="1">
      <c r="A254" s="178"/>
      <c r="B254" s="281" t="s">
        <v>252</v>
      </c>
      <c r="C254" s="282">
        <f>C253-G250</f>
        <v>0</v>
      </c>
      <c r="D254" s="298"/>
      <c r="E254" s="178"/>
      <c r="F254" s="178"/>
      <c r="G254" s="276"/>
      <c r="H254" s="112"/>
    </row>
    <row r="255" spans="1:8" ht="15.75" hidden="1">
      <c r="A255" s="178"/>
      <c r="B255" s="348"/>
      <c r="C255" s="349"/>
      <c r="D255" s="178"/>
      <c r="E255" s="178"/>
      <c r="F255" s="178"/>
      <c r="G255" s="276"/>
      <c r="H255" s="112"/>
    </row>
    <row r="256" spans="1:8" ht="15.75" hidden="1">
      <c r="A256" s="179"/>
      <c r="B256" s="350" t="s">
        <v>506</v>
      </c>
      <c r="C256" s="179"/>
      <c r="D256" s="180"/>
      <c r="E256" s="180"/>
      <c r="F256" s="283"/>
      <c r="G256" s="290"/>
      <c r="H256" s="112"/>
    </row>
  </sheetData>
  <sheetProtection/>
  <mergeCells count="183">
    <mergeCell ref="A169:G169"/>
    <mergeCell ref="B170:D170"/>
    <mergeCell ref="B171:D171"/>
    <mergeCell ref="B172:D172"/>
    <mergeCell ref="A173:D173"/>
    <mergeCell ref="A163:C163"/>
    <mergeCell ref="B11:D11"/>
    <mergeCell ref="A12:D12"/>
    <mergeCell ref="A166:G166"/>
    <mergeCell ref="A168:F168"/>
    <mergeCell ref="A20:D20"/>
    <mergeCell ref="B19:D19"/>
    <mergeCell ref="B161:C161"/>
    <mergeCell ref="B162:C162"/>
    <mergeCell ref="A24:G24"/>
    <mergeCell ref="B154:C154"/>
    <mergeCell ref="A3:G3"/>
    <mergeCell ref="A5:G5"/>
    <mergeCell ref="A15:F15"/>
    <mergeCell ref="A16:G16"/>
    <mergeCell ref="B17:D17"/>
    <mergeCell ref="B18:D18"/>
    <mergeCell ref="A7:F7"/>
    <mergeCell ref="A8:G8"/>
    <mergeCell ref="B9:D9"/>
    <mergeCell ref="B10:D10"/>
    <mergeCell ref="A186:D186"/>
    <mergeCell ref="A179:G179"/>
    <mergeCell ref="A181:F181"/>
    <mergeCell ref="A182:G182"/>
    <mergeCell ref="B183:D183"/>
    <mergeCell ref="B184:D184"/>
    <mergeCell ref="B185:D185"/>
    <mergeCell ref="A195:F195"/>
    <mergeCell ref="B247:D247"/>
    <mergeCell ref="B248:D248"/>
    <mergeCell ref="B249:D249"/>
    <mergeCell ref="A250:D250"/>
    <mergeCell ref="B237:C237"/>
    <mergeCell ref="B238:C238"/>
    <mergeCell ref="B239:C239"/>
    <mergeCell ref="A240:C240"/>
    <mergeCell ref="A228:G228"/>
    <mergeCell ref="B229:D229"/>
    <mergeCell ref="A243:G243"/>
    <mergeCell ref="B236:C236"/>
    <mergeCell ref="A246:G246"/>
    <mergeCell ref="B224:D224"/>
    <mergeCell ref="B225:D225"/>
    <mergeCell ref="A245:F245"/>
    <mergeCell ref="B230:D230"/>
    <mergeCell ref="B231:D231"/>
    <mergeCell ref="A232:D232"/>
    <mergeCell ref="A234:G234"/>
    <mergeCell ref="B235:C235"/>
    <mergeCell ref="A147:G147"/>
    <mergeCell ref="C148:D148"/>
    <mergeCell ref="A221:G221"/>
    <mergeCell ref="B222:D222"/>
    <mergeCell ref="B223:D223"/>
    <mergeCell ref="A226:D226"/>
    <mergeCell ref="B217:C217"/>
    <mergeCell ref="B218:C218"/>
    <mergeCell ref="A219:C219"/>
    <mergeCell ref="B210:C210"/>
    <mergeCell ref="A116:F116"/>
    <mergeCell ref="A118:G118"/>
    <mergeCell ref="C119:E119"/>
    <mergeCell ref="C120:E120"/>
    <mergeCell ref="C121:E121"/>
    <mergeCell ref="A122:F122"/>
    <mergeCell ref="B211:C211"/>
    <mergeCell ref="B212:C212"/>
    <mergeCell ref="B213:C213"/>
    <mergeCell ref="B214:C214"/>
    <mergeCell ref="B215:C215"/>
    <mergeCell ref="B216:C216"/>
    <mergeCell ref="B206:C206"/>
    <mergeCell ref="B207:C207"/>
    <mergeCell ref="B208:C208"/>
    <mergeCell ref="B209:C209"/>
    <mergeCell ref="A205:G205"/>
    <mergeCell ref="B201:C201"/>
    <mergeCell ref="B202:C202"/>
    <mergeCell ref="B198:E198"/>
    <mergeCell ref="A199:G199"/>
    <mergeCell ref="B200:C200"/>
    <mergeCell ref="A203:C203"/>
    <mergeCell ref="A151:F151"/>
    <mergeCell ref="A153:G153"/>
    <mergeCell ref="B157:C157"/>
    <mergeCell ref="B158:C158"/>
    <mergeCell ref="B159:C159"/>
    <mergeCell ref="B160:C160"/>
    <mergeCell ref="B155:C155"/>
    <mergeCell ref="B156:C156"/>
    <mergeCell ref="C149:D149"/>
    <mergeCell ref="C150:D150"/>
    <mergeCell ref="A133:G133"/>
    <mergeCell ref="C134:D134"/>
    <mergeCell ref="C135:D135"/>
    <mergeCell ref="C136:D136"/>
    <mergeCell ref="A137:F137"/>
    <mergeCell ref="A139:F139"/>
    <mergeCell ref="A140:G140"/>
    <mergeCell ref="A145:F145"/>
    <mergeCell ref="E125:F125"/>
    <mergeCell ref="E126:F126"/>
    <mergeCell ref="E127:F127"/>
    <mergeCell ref="E128:F128"/>
    <mergeCell ref="E129:F129"/>
    <mergeCell ref="E130:F130"/>
    <mergeCell ref="B104:C104"/>
    <mergeCell ref="B105:C105"/>
    <mergeCell ref="B106:C106"/>
    <mergeCell ref="B107:C107"/>
    <mergeCell ref="A131:F131"/>
    <mergeCell ref="A124:G124"/>
    <mergeCell ref="A110:F110"/>
    <mergeCell ref="A111:G111"/>
    <mergeCell ref="A113:A114"/>
    <mergeCell ref="B113:B114"/>
    <mergeCell ref="A86:G86"/>
    <mergeCell ref="C87:D87"/>
    <mergeCell ref="A91:F91"/>
    <mergeCell ref="B102:C102"/>
    <mergeCell ref="B103:C103"/>
    <mergeCell ref="C88:D88"/>
    <mergeCell ref="C89:D89"/>
    <mergeCell ref="B81:C81"/>
    <mergeCell ref="A76:D76"/>
    <mergeCell ref="A78:G78"/>
    <mergeCell ref="B79:C79"/>
    <mergeCell ref="A82:C82"/>
    <mergeCell ref="A108:E108"/>
    <mergeCell ref="A99:F99"/>
    <mergeCell ref="A101:G101"/>
    <mergeCell ref="C90:D90"/>
    <mergeCell ref="A85:F85"/>
    <mergeCell ref="B74:D74"/>
    <mergeCell ref="B75:D75"/>
    <mergeCell ref="A70:D70"/>
    <mergeCell ref="A72:G72"/>
    <mergeCell ref="B73:D73"/>
    <mergeCell ref="B80:C80"/>
    <mergeCell ref="B63:C63"/>
    <mergeCell ref="B68:D68"/>
    <mergeCell ref="A64:C64"/>
    <mergeCell ref="A66:G66"/>
    <mergeCell ref="B67:D67"/>
    <mergeCell ref="B69:D69"/>
    <mergeCell ref="B55:C55"/>
    <mergeCell ref="A56:C56"/>
    <mergeCell ref="B59:E59"/>
    <mergeCell ref="A60:G60"/>
    <mergeCell ref="B61:C61"/>
    <mergeCell ref="B62:C62"/>
    <mergeCell ref="B52:C52"/>
    <mergeCell ref="B53:C53"/>
    <mergeCell ref="A48:F48"/>
    <mergeCell ref="A50:G50"/>
    <mergeCell ref="B51:C51"/>
    <mergeCell ref="B54:C54"/>
    <mergeCell ref="A1:G1"/>
    <mergeCell ref="B32:C32"/>
    <mergeCell ref="A26:G26"/>
    <mergeCell ref="A28:G28"/>
    <mergeCell ref="A29:F29"/>
    <mergeCell ref="C47:D47"/>
    <mergeCell ref="B31:C31"/>
    <mergeCell ref="A36:F36"/>
    <mergeCell ref="A38:G38"/>
    <mergeCell ref="C39:D39"/>
    <mergeCell ref="A30:G30"/>
    <mergeCell ref="C46:D46"/>
    <mergeCell ref="C45:D45"/>
    <mergeCell ref="B33:C33"/>
    <mergeCell ref="B34:C34"/>
    <mergeCell ref="B35:C35"/>
    <mergeCell ref="A42:F42"/>
    <mergeCell ref="A44:G44"/>
    <mergeCell ref="C40:D40"/>
    <mergeCell ref="C41:D4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72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5.57421875" style="0" customWidth="1"/>
    <col min="2" max="2" width="31.8515625" style="0" customWidth="1"/>
    <col min="3" max="3" width="17.57421875" style="0" customWidth="1"/>
    <col min="4" max="4" width="9.421875" style="0" customWidth="1"/>
    <col min="5" max="5" width="12.57421875" style="0" customWidth="1"/>
    <col min="6" max="6" width="14.57421875" style="0" customWidth="1"/>
    <col min="7" max="7" width="18.57421875" style="0" customWidth="1"/>
    <col min="9" max="9" width="20.140625" style="0" customWidth="1"/>
  </cols>
  <sheetData>
    <row r="1" spans="1:7" ht="23.25" customHeight="1">
      <c r="A1" s="1217" t="s">
        <v>293</v>
      </c>
      <c r="B1" s="1217"/>
      <c r="C1" s="1217"/>
      <c r="D1" s="1217"/>
      <c r="E1" s="1217"/>
      <c r="F1" s="1217"/>
      <c r="G1" s="1217"/>
    </row>
    <row r="2" spans="1:7" ht="13.5" customHeight="1">
      <c r="A2" s="288"/>
      <c r="B2" s="288"/>
      <c r="C2" s="288"/>
      <c r="D2" s="288"/>
      <c r="E2" s="288"/>
      <c r="F2" s="288"/>
      <c r="G2" s="288"/>
    </row>
    <row r="3" spans="1:7" ht="51.75" customHeight="1">
      <c r="A3" s="1259" t="s">
        <v>935</v>
      </c>
      <c r="B3" s="1259"/>
      <c r="C3" s="1259"/>
      <c r="D3" s="1259"/>
      <c r="E3" s="1259"/>
      <c r="F3" s="1259"/>
      <c r="G3" s="1259"/>
    </row>
    <row r="5" spans="1:7" ht="18.75">
      <c r="A5" s="1217" t="s">
        <v>96</v>
      </c>
      <c r="B5" s="1240"/>
      <c r="C5" s="1240"/>
      <c r="D5" s="1240"/>
      <c r="E5" s="1240"/>
      <c r="F5" s="1240"/>
      <c r="G5" s="1240"/>
    </row>
    <row r="6" ht="13.5" thickBot="1"/>
    <row r="7" spans="1:9" ht="18.75">
      <c r="A7" s="1235" t="s">
        <v>97</v>
      </c>
      <c r="B7" s="1236"/>
      <c r="C7" s="1236"/>
      <c r="D7" s="1236"/>
      <c r="E7" s="1236"/>
      <c r="F7" s="1236"/>
      <c r="G7" s="553">
        <f>G13</f>
        <v>168000</v>
      </c>
      <c r="I7" s="652"/>
    </row>
    <row r="9" spans="1:7" ht="15.75">
      <c r="A9" s="1000" t="s">
        <v>94</v>
      </c>
      <c r="B9" s="1001"/>
      <c r="C9" s="1001"/>
      <c r="D9" s="1001"/>
      <c r="E9" s="1001"/>
      <c r="F9" s="1001"/>
      <c r="G9" s="1002"/>
    </row>
    <row r="10" spans="1:7" ht="31.5">
      <c r="A10" s="124" t="s">
        <v>0</v>
      </c>
      <c r="B10" s="1027" t="s">
        <v>57</v>
      </c>
      <c r="C10" s="1028"/>
      <c r="D10" s="4" t="s">
        <v>5</v>
      </c>
      <c r="E10" s="5" t="s">
        <v>53</v>
      </c>
      <c r="F10" s="4" t="s">
        <v>54</v>
      </c>
      <c r="G10" s="125" t="s">
        <v>51</v>
      </c>
    </row>
    <row r="11" spans="1:7" ht="15.75">
      <c r="A11" s="116" t="s">
        <v>37</v>
      </c>
      <c r="B11" s="1087" t="s">
        <v>774</v>
      </c>
      <c r="C11" s="1090"/>
      <c r="D11" s="136" t="s">
        <v>261</v>
      </c>
      <c r="E11" s="136">
        <v>1</v>
      </c>
      <c r="F11" s="136">
        <v>168000</v>
      </c>
      <c r="G11" s="302">
        <f>E11*F11</f>
        <v>168000</v>
      </c>
    </row>
    <row r="12" spans="1:7" ht="15.75" hidden="1">
      <c r="A12" s="145" t="s">
        <v>35</v>
      </c>
      <c r="B12" s="1066"/>
      <c r="C12" s="1075"/>
      <c r="D12" s="79"/>
      <c r="E12" s="97"/>
      <c r="F12" s="81"/>
      <c r="G12" s="146">
        <f>E12*F12</f>
        <v>0</v>
      </c>
    </row>
    <row r="13" spans="1:7" ht="15.75">
      <c r="A13" s="977" t="s">
        <v>1</v>
      </c>
      <c r="B13" s="977"/>
      <c r="C13" s="977"/>
      <c r="D13" s="136"/>
      <c r="E13" s="136"/>
      <c r="F13" s="139"/>
      <c r="G13" s="691">
        <f>SUM(G11:G12)</f>
        <v>168000</v>
      </c>
    </row>
    <row r="18" spans="1:7" ht="19.5" customHeight="1">
      <c r="A18" s="1259" t="s">
        <v>504</v>
      </c>
      <c r="B18" s="1259"/>
      <c r="C18" s="1259"/>
      <c r="D18" s="1259"/>
      <c r="E18" s="1259"/>
      <c r="F18" s="1259"/>
      <c r="G18" s="1259"/>
    </row>
    <row r="19" spans="1:7" ht="13.5" customHeight="1">
      <c r="A19" s="288"/>
      <c r="B19" s="288"/>
      <c r="C19" s="288"/>
      <c r="D19" s="288"/>
      <c r="E19" s="288"/>
      <c r="F19" s="288"/>
      <c r="G19" s="288"/>
    </row>
    <row r="20" spans="1:7" ht="18.75">
      <c r="A20" s="1217" t="s">
        <v>96</v>
      </c>
      <c r="B20" s="1240"/>
      <c r="C20" s="1240"/>
      <c r="D20" s="1240"/>
      <c r="E20" s="1240"/>
      <c r="F20" s="1240"/>
      <c r="G20" s="1240"/>
    </row>
    <row r="21" spans="1:7" ht="37.5" customHeight="1" hidden="1">
      <c r="A21" s="1061" t="s">
        <v>187</v>
      </c>
      <c r="B21" s="1062"/>
      <c r="C21" s="1062"/>
      <c r="D21" s="1062"/>
      <c r="E21" s="1062"/>
      <c r="F21" s="1063"/>
      <c r="G21" s="163"/>
    </row>
    <row r="22" spans="1:7" ht="15.75" hidden="1">
      <c r="A22" s="1055" t="s">
        <v>100</v>
      </c>
      <c r="B22" s="1056"/>
      <c r="C22" s="1056"/>
      <c r="D22" s="1056"/>
      <c r="E22" s="1056"/>
      <c r="F22" s="1056"/>
      <c r="G22" s="1057"/>
    </row>
    <row r="23" spans="1:7" ht="31.5" customHeight="1" hidden="1">
      <c r="A23" s="124" t="s">
        <v>0</v>
      </c>
      <c r="B23" s="1065" t="s">
        <v>57</v>
      </c>
      <c r="C23" s="1065"/>
      <c r="D23" s="4" t="s">
        <v>5</v>
      </c>
      <c r="E23" s="4" t="s">
        <v>53</v>
      </c>
      <c r="F23" s="4" t="s">
        <v>54</v>
      </c>
      <c r="G23" s="125" t="s">
        <v>51</v>
      </c>
    </row>
    <row r="24" spans="1:7" ht="15.75" hidden="1">
      <c r="A24" s="116">
        <v>1</v>
      </c>
      <c r="B24" s="1066"/>
      <c r="C24" s="1067"/>
      <c r="D24" s="136"/>
      <c r="E24" s="136"/>
      <c r="F24" s="136"/>
      <c r="G24" s="144">
        <f>E24*F24*12</f>
        <v>0</v>
      </c>
    </row>
    <row r="25" spans="1:7" ht="15.75" hidden="1">
      <c r="A25" s="116">
        <v>2</v>
      </c>
      <c r="B25" s="1066"/>
      <c r="C25" s="1067"/>
      <c r="D25" s="136"/>
      <c r="E25" s="136"/>
      <c r="F25" s="263"/>
      <c r="G25" s="262">
        <f>E25*F25*12</f>
        <v>0</v>
      </c>
    </row>
    <row r="26" spans="1:7" ht="15.75" hidden="1">
      <c r="A26" s="116">
        <v>3</v>
      </c>
      <c r="B26" s="1066"/>
      <c r="C26" s="1067"/>
      <c r="D26" s="136"/>
      <c r="E26" s="136"/>
      <c r="F26" s="136"/>
      <c r="G26" s="262">
        <f>E26*F26*12</f>
        <v>0</v>
      </c>
    </row>
    <row r="27" spans="1:7" ht="15.75" hidden="1">
      <c r="A27" s="145" t="s">
        <v>35</v>
      </c>
      <c r="B27" s="1066"/>
      <c r="C27" s="1067"/>
      <c r="D27" s="79"/>
      <c r="E27" s="80"/>
      <c r="F27" s="81"/>
      <c r="G27" s="144">
        <f>E27*F27*12</f>
        <v>0</v>
      </c>
    </row>
    <row r="28" spans="1:7" ht="15.75" hidden="1">
      <c r="A28" s="1109" t="s">
        <v>1</v>
      </c>
      <c r="B28" s="1110"/>
      <c r="C28" s="1110"/>
      <c r="D28" s="1110"/>
      <c r="E28" s="1110"/>
      <c r="F28" s="1218"/>
      <c r="G28" s="289">
        <f>SUM(G24:G27)</f>
        <v>0</v>
      </c>
    </row>
    <row r="29" spans="1:7" ht="31.5" customHeight="1" hidden="1">
      <c r="A29" s="182"/>
      <c r="B29" s="178"/>
      <c r="C29" s="178"/>
      <c r="D29" s="178"/>
      <c r="E29" s="178"/>
      <c r="F29" s="178"/>
      <c r="G29" s="183"/>
    </row>
    <row r="30" spans="1:7" ht="15.75" hidden="1">
      <c r="A30" s="1055" t="s">
        <v>111</v>
      </c>
      <c r="B30" s="1056"/>
      <c r="C30" s="1056"/>
      <c r="D30" s="1056"/>
      <c r="E30" s="1056"/>
      <c r="F30" s="1056"/>
      <c r="G30" s="1057"/>
    </row>
    <row r="31" spans="1:7" ht="31.5" hidden="1">
      <c r="A31" s="124" t="s">
        <v>0</v>
      </c>
      <c r="B31" s="7" t="s">
        <v>57</v>
      </c>
      <c r="C31" s="998" t="s">
        <v>7</v>
      </c>
      <c r="D31" s="1076"/>
      <c r="E31" s="4" t="s">
        <v>73</v>
      </c>
      <c r="F31" s="4" t="s">
        <v>68</v>
      </c>
      <c r="G31" s="125" t="s">
        <v>51</v>
      </c>
    </row>
    <row r="32" spans="1:7" ht="15.75" hidden="1">
      <c r="A32" s="150">
        <v>1</v>
      </c>
      <c r="B32" s="82"/>
      <c r="C32" s="1080"/>
      <c r="D32" s="1081"/>
      <c r="E32" s="89"/>
      <c r="F32" s="84"/>
      <c r="G32" s="152">
        <f>C32*E32*F32</f>
        <v>0</v>
      </c>
    </row>
    <row r="33" spans="1:7" ht="15.75" hidden="1">
      <c r="A33" s="153" t="s">
        <v>35</v>
      </c>
      <c r="B33" s="82"/>
      <c r="C33" s="1073"/>
      <c r="D33" s="1074"/>
      <c r="E33" s="90"/>
      <c r="F33" s="71"/>
      <c r="G33" s="154">
        <f>F33*2</f>
        <v>0</v>
      </c>
    </row>
    <row r="34" spans="1:7" ht="15.75" hidden="1">
      <c r="A34" s="989" t="s">
        <v>1</v>
      </c>
      <c r="B34" s="990"/>
      <c r="C34" s="990"/>
      <c r="D34" s="990"/>
      <c r="E34" s="990"/>
      <c r="F34" s="991"/>
      <c r="G34" s="155">
        <f>SUM(G32:G33)</f>
        <v>0</v>
      </c>
    </row>
    <row r="35" spans="1:7" ht="31.5" customHeight="1" hidden="1">
      <c r="A35" s="182"/>
      <c r="B35" s="178"/>
      <c r="C35" s="178"/>
      <c r="D35" s="178"/>
      <c r="E35" s="178"/>
      <c r="F35" s="178"/>
      <c r="G35" s="183"/>
    </row>
    <row r="36" spans="1:7" ht="15.75" hidden="1">
      <c r="A36" s="1000" t="s">
        <v>99</v>
      </c>
      <c r="B36" s="1001"/>
      <c r="C36" s="1001"/>
      <c r="D36" s="1001"/>
      <c r="E36" s="1001"/>
      <c r="F36" s="1001"/>
      <c r="G36" s="1002"/>
    </row>
    <row r="37" spans="1:7" ht="31.5" hidden="1">
      <c r="A37" s="124" t="s">
        <v>0</v>
      </c>
      <c r="B37" s="48" t="s">
        <v>76</v>
      </c>
      <c r="C37" s="963" t="s">
        <v>2</v>
      </c>
      <c r="D37" s="963"/>
      <c r="E37" s="48" t="s">
        <v>7</v>
      </c>
      <c r="F37" s="48" t="s">
        <v>54</v>
      </c>
      <c r="G37" s="125" t="s">
        <v>51</v>
      </c>
    </row>
    <row r="38" spans="1:7" ht="15.75" hidden="1">
      <c r="A38" s="124">
        <v>1</v>
      </c>
      <c r="B38" s="92" t="s">
        <v>190</v>
      </c>
      <c r="C38" s="1025"/>
      <c r="D38" s="1026"/>
      <c r="E38" s="93"/>
      <c r="F38" s="94"/>
      <c r="G38" s="126">
        <f>E38*F38</f>
        <v>0</v>
      </c>
    </row>
    <row r="39" spans="1:7" ht="15.75" hidden="1">
      <c r="A39" s="135" t="s">
        <v>35</v>
      </c>
      <c r="B39" s="92"/>
      <c r="C39" s="1025"/>
      <c r="D39" s="1026"/>
      <c r="E39" s="92"/>
      <c r="F39" s="94"/>
      <c r="G39" s="128">
        <f>E39*F39</f>
        <v>0</v>
      </c>
    </row>
    <row r="40" spans="1:7" ht="15.75" hidden="1">
      <c r="A40" s="973" t="s">
        <v>1</v>
      </c>
      <c r="B40" s="974"/>
      <c r="C40" s="974"/>
      <c r="D40" s="974"/>
      <c r="E40" s="974"/>
      <c r="F40" s="975"/>
      <c r="G40" s="129">
        <f>SUM(G38:G39)</f>
        <v>0</v>
      </c>
    </row>
    <row r="41" spans="1:7" ht="18.75" customHeight="1" hidden="1">
      <c r="A41" s="182"/>
      <c r="B41" s="178"/>
      <c r="C41" s="178"/>
      <c r="D41" s="178"/>
      <c r="E41" s="178"/>
      <c r="F41" s="178"/>
      <c r="G41" s="183"/>
    </row>
    <row r="42" spans="1:7" ht="15.75" hidden="1">
      <c r="A42" s="1000" t="s">
        <v>94</v>
      </c>
      <c r="B42" s="1001"/>
      <c r="C42" s="1001"/>
      <c r="D42" s="1001"/>
      <c r="E42" s="1001"/>
      <c r="F42" s="1001"/>
      <c r="G42" s="1002"/>
    </row>
    <row r="43" spans="1:7" ht="31.5" hidden="1">
      <c r="A43" s="124" t="s">
        <v>0</v>
      </c>
      <c r="B43" s="1027" t="s">
        <v>57</v>
      </c>
      <c r="C43" s="1028"/>
      <c r="D43" s="4" t="s">
        <v>5</v>
      </c>
      <c r="E43" s="5" t="s">
        <v>53</v>
      </c>
      <c r="F43" s="4" t="s">
        <v>54</v>
      </c>
      <c r="G43" s="125" t="s">
        <v>51</v>
      </c>
    </row>
    <row r="44" spans="1:7" ht="16.5" customHeight="1" hidden="1">
      <c r="A44" s="116" t="s">
        <v>37</v>
      </c>
      <c r="B44" s="1053"/>
      <c r="C44" s="1054"/>
      <c r="D44" s="36"/>
      <c r="E44" s="136"/>
      <c r="F44" s="136"/>
      <c r="G44" s="146">
        <f>E44*F44</f>
        <v>0</v>
      </c>
    </row>
    <row r="45" spans="1:7" ht="15" customHeight="1" hidden="1">
      <c r="A45" s="116">
        <v>2</v>
      </c>
      <c r="B45" s="1053"/>
      <c r="C45" s="1054"/>
      <c r="D45" s="36"/>
      <c r="E45" s="136"/>
      <c r="F45" s="136"/>
      <c r="G45" s="146">
        <f>E45*F45</f>
        <v>0</v>
      </c>
    </row>
    <row r="46" spans="1:7" ht="17.25" customHeight="1" hidden="1">
      <c r="A46" s="116">
        <v>3</v>
      </c>
      <c r="B46" s="1053"/>
      <c r="C46" s="1054"/>
      <c r="D46" s="36"/>
      <c r="E46" s="136"/>
      <c r="F46" s="136"/>
      <c r="G46" s="146">
        <f>E46*F46</f>
        <v>0</v>
      </c>
    </row>
    <row r="47" spans="1:7" ht="15.75" hidden="1">
      <c r="A47" s="145" t="s">
        <v>35</v>
      </c>
      <c r="B47" s="1066"/>
      <c r="C47" s="1075"/>
      <c r="D47" s="79"/>
      <c r="E47" s="97"/>
      <c r="F47" s="81"/>
      <c r="G47" s="146">
        <f>E47*F47</f>
        <v>0</v>
      </c>
    </row>
    <row r="48" spans="1:7" ht="15.75" hidden="1">
      <c r="A48" s="977" t="s">
        <v>1</v>
      </c>
      <c r="B48" s="977"/>
      <c r="C48" s="977"/>
      <c r="D48" s="136"/>
      <c r="E48" s="136"/>
      <c r="F48" s="139"/>
      <c r="G48" s="142">
        <f>SUM(G44:G47)</f>
        <v>0</v>
      </c>
    </row>
    <row r="49" spans="1:8" ht="15.75" hidden="1">
      <c r="A49" s="179"/>
      <c r="B49" s="179"/>
      <c r="C49" s="179"/>
      <c r="D49" s="180"/>
      <c r="E49" s="180"/>
      <c r="F49" s="283"/>
      <c r="G49" s="290"/>
      <c r="H49" s="112"/>
    </row>
    <row r="50" spans="1:8" ht="15.75" customHeight="1" hidden="1">
      <c r="A50" s="178"/>
      <c r="B50" s="1222"/>
      <c r="C50" s="1222"/>
      <c r="D50" s="1222"/>
      <c r="E50" s="1222"/>
      <c r="F50" s="178"/>
      <c r="G50" s="49"/>
      <c r="H50" s="112"/>
    </row>
    <row r="51" spans="1:7" ht="15.75" hidden="1">
      <c r="A51" s="1058" t="s">
        <v>116</v>
      </c>
      <c r="B51" s="1001"/>
      <c r="C51" s="1001"/>
      <c r="D51" s="1001"/>
      <c r="E51" s="1001"/>
      <c r="F51" s="1001"/>
      <c r="G51" s="1002"/>
    </row>
    <row r="52" spans="1:7" ht="31.5" hidden="1">
      <c r="A52" s="124" t="s">
        <v>0</v>
      </c>
      <c r="B52" s="1027" t="s">
        <v>57</v>
      </c>
      <c r="C52" s="1028"/>
      <c r="D52" s="4" t="s">
        <v>5</v>
      </c>
      <c r="E52" s="5" t="s">
        <v>53</v>
      </c>
      <c r="F52" s="4" t="s">
        <v>54</v>
      </c>
      <c r="G52" s="125" t="s">
        <v>51</v>
      </c>
    </row>
    <row r="53" spans="1:7" ht="32.25" customHeight="1" hidden="1">
      <c r="A53" s="116" t="s">
        <v>37</v>
      </c>
      <c r="B53" s="1053" t="s">
        <v>191</v>
      </c>
      <c r="C53" s="1054"/>
      <c r="D53" s="136"/>
      <c r="E53" s="136"/>
      <c r="F53" s="136"/>
      <c r="G53" s="146">
        <f>E53*F53*12</f>
        <v>0</v>
      </c>
    </row>
    <row r="54" spans="1:7" ht="15.75" hidden="1">
      <c r="A54" s="145" t="s">
        <v>35</v>
      </c>
      <c r="B54" s="1066"/>
      <c r="C54" s="1075"/>
      <c r="D54" s="79"/>
      <c r="E54" s="97"/>
      <c r="F54" s="81"/>
      <c r="G54" s="146">
        <f>E54*F54*12</f>
        <v>0</v>
      </c>
    </row>
    <row r="55" spans="1:7" ht="15.75" hidden="1">
      <c r="A55" s="1000" t="s">
        <v>1</v>
      </c>
      <c r="B55" s="1001"/>
      <c r="C55" s="1001"/>
      <c r="D55" s="136"/>
      <c r="E55" s="136"/>
      <c r="F55" s="139"/>
      <c r="G55" s="142">
        <f>SUM(G53:G54)</f>
        <v>0</v>
      </c>
    </row>
    <row r="56" spans="1:7" ht="31.5" customHeight="1" hidden="1">
      <c r="A56" s="182"/>
      <c r="B56" s="178"/>
      <c r="C56" s="178"/>
      <c r="D56" s="178"/>
      <c r="E56" s="178"/>
      <c r="F56" s="178"/>
      <c r="G56" s="183"/>
    </row>
    <row r="57" spans="1:7" ht="15.75" hidden="1">
      <c r="A57" s="1077" t="s">
        <v>269</v>
      </c>
      <c r="B57" s="1078"/>
      <c r="C57" s="1078"/>
      <c r="D57" s="1078"/>
      <c r="E57" s="1078"/>
      <c r="F57" s="1078"/>
      <c r="G57" s="1079"/>
    </row>
    <row r="58" spans="1:7" ht="31.5" hidden="1">
      <c r="A58" s="124" t="s">
        <v>0</v>
      </c>
      <c r="B58" s="1031" t="s">
        <v>80</v>
      </c>
      <c r="C58" s="1032"/>
      <c r="D58" s="1033"/>
      <c r="E58" s="48" t="s">
        <v>7</v>
      </c>
      <c r="F58" s="48" t="s">
        <v>54</v>
      </c>
      <c r="G58" s="125" t="s">
        <v>51</v>
      </c>
    </row>
    <row r="59" spans="1:7" ht="15.75" hidden="1">
      <c r="A59" s="124">
        <v>1</v>
      </c>
      <c r="B59" s="1044"/>
      <c r="C59" s="1045"/>
      <c r="D59" s="1046"/>
      <c r="E59" s="98"/>
      <c r="F59" s="94"/>
      <c r="G59" s="126">
        <f>E59*F59</f>
        <v>0</v>
      </c>
    </row>
    <row r="60" spans="1:7" ht="15.75" hidden="1">
      <c r="A60" s="135" t="s">
        <v>35</v>
      </c>
      <c r="B60" s="1044"/>
      <c r="C60" s="1045"/>
      <c r="D60" s="1046"/>
      <c r="E60" s="98"/>
      <c r="F60" s="94"/>
      <c r="G60" s="128">
        <f>E60*F60</f>
        <v>0</v>
      </c>
    </row>
    <row r="61" spans="1:7" ht="15.75" hidden="1">
      <c r="A61" s="973" t="s">
        <v>1</v>
      </c>
      <c r="B61" s="974"/>
      <c r="C61" s="974"/>
      <c r="D61" s="975"/>
      <c r="E61" s="140"/>
      <c r="F61" s="140"/>
      <c r="G61" s="129">
        <f>SUM(G59:G60)</f>
        <v>0</v>
      </c>
    </row>
    <row r="62" spans="1:7" ht="31.5" customHeight="1" hidden="1">
      <c r="A62" s="182"/>
      <c r="B62" s="178"/>
      <c r="C62" s="178"/>
      <c r="D62" s="178"/>
      <c r="E62" s="178"/>
      <c r="F62" s="178"/>
      <c r="G62" s="183"/>
    </row>
    <row r="63" spans="1:7" ht="15.75" hidden="1">
      <c r="A63" s="1077" t="s">
        <v>108</v>
      </c>
      <c r="B63" s="1078"/>
      <c r="C63" s="1078"/>
      <c r="D63" s="1078"/>
      <c r="E63" s="1078"/>
      <c r="F63" s="1078"/>
      <c r="G63" s="1079"/>
    </row>
    <row r="64" spans="1:7" ht="31.5" hidden="1">
      <c r="A64" s="124" t="s">
        <v>0</v>
      </c>
      <c r="B64" s="1031" t="s">
        <v>2</v>
      </c>
      <c r="C64" s="1032"/>
      <c r="D64" s="1033"/>
      <c r="E64" s="48" t="s">
        <v>7</v>
      </c>
      <c r="F64" s="48" t="s">
        <v>54</v>
      </c>
      <c r="G64" s="125" t="s">
        <v>51</v>
      </c>
    </row>
    <row r="65" spans="1:7" ht="15.75" hidden="1">
      <c r="A65" s="124">
        <v>1</v>
      </c>
      <c r="B65" s="1044"/>
      <c r="C65" s="1045"/>
      <c r="D65" s="1046"/>
      <c r="E65" s="98"/>
      <c r="F65" s="86"/>
      <c r="G65" s="126">
        <f>E65*F65</f>
        <v>0</v>
      </c>
    </row>
    <row r="66" spans="1:7" ht="15.75" hidden="1">
      <c r="A66" s="135" t="s">
        <v>35</v>
      </c>
      <c r="B66" s="1044"/>
      <c r="C66" s="1045"/>
      <c r="D66" s="1046"/>
      <c r="E66" s="98"/>
      <c r="F66" s="86"/>
      <c r="G66" s="128">
        <f>E66*F66</f>
        <v>0</v>
      </c>
    </row>
    <row r="67" spans="1:7" ht="15.75" hidden="1">
      <c r="A67" s="973" t="s">
        <v>1</v>
      </c>
      <c r="B67" s="974"/>
      <c r="C67" s="974"/>
      <c r="D67" s="975"/>
      <c r="E67" s="141"/>
      <c r="F67" s="141"/>
      <c r="G67" s="129">
        <f>SUM(G65:G66)</f>
        <v>0</v>
      </c>
    </row>
    <row r="68" spans="1:7" ht="31.5" customHeight="1" hidden="1">
      <c r="A68" s="182"/>
      <c r="B68" s="178"/>
      <c r="C68" s="178"/>
      <c r="D68" s="178"/>
      <c r="E68" s="178"/>
      <c r="F68" s="178"/>
      <c r="G68" s="183"/>
    </row>
    <row r="69" spans="1:7" ht="15.75" hidden="1">
      <c r="A69" s="973" t="s">
        <v>277</v>
      </c>
      <c r="B69" s="974"/>
      <c r="C69" s="974"/>
      <c r="D69" s="974"/>
      <c r="E69" s="974"/>
      <c r="F69" s="974"/>
      <c r="G69" s="1091"/>
    </row>
    <row r="70" spans="1:7" ht="31.5" hidden="1">
      <c r="A70" s="124" t="s">
        <v>0</v>
      </c>
      <c r="B70" s="1027" t="s">
        <v>2</v>
      </c>
      <c r="C70" s="1028"/>
      <c r="D70" s="4" t="s">
        <v>5</v>
      </c>
      <c r="E70" s="4" t="s">
        <v>53</v>
      </c>
      <c r="F70" s="4" t="s">
        <v>54</v>
      </c>
      <c r="G70" s="125" t="s">
        <v>51</v>
      </c>
    </row>
    <row r="71" spans="1:7" ht="15.75" hidden="1">
      <c r="A71" s="124">
        <v>1</v>
      </c>
      <c r="B71" s="1094"/>
      <c r="C71" s="1095"/>
      <c r="D71" s="99"/>
      <c r="E71" s="100"/>
      <c r="F71" s="94"/>
      <c r="G71" s="158">
        <f>E71*F71</f>
        <v>0</v>
      </c>
    </row>
    <row r="72" spans="1:7" ht="15.75" hidden="1">
      <c r="A72" s="109" t="s">
        <v>35</v>
      </c>
      <c r="B72" s="1047"/>
      <c r="C72" s="1048"/>
      <c r="D72" s="101"/>
      <c r="E72" s="102"/>
      <c r="F72" s="97"/>
      <c r="G72" s="159">
        <f>E72*F72</f>
        <v>0</v>
      </c>
    </row>
    <row r="73" spans="1:7" ht="16.5" hidden="1" thickBot="1">
      <c r="A73" s="1049" t="s">
        <v>52</v>
      </c>
      <c r="B73" s="1050"/>
      <c r="C73" s="1050"/>
      <c r="D73" s="160"/>
      <c r="E73" s="160"/>
      <c r="F73" s="160"/>
      <c r="G73" s="117">
        <f>SUM(G71:G72)</f>
        <v>0</v>
      </c>
    </row>
    <row r="74" spans="1:7" ht="15.75" hidden="1">
      <c r="A74" s="179"/>
      <c r="B74" s="179"/>
      <c r="C74" s="179"/>
      <c r="D74" s="180"/>
      <c r="E74" s="180"/>
      <c r="F74" s="180"/>
      <c r="G74" s="181"/>
    </row>
    <row r="75" ht="12.75" hidden="1"/>
    <row r="76" spans="1:7" ht="38.25" customHeight="1" hidden="1">
      <c r="A76" s="1061" t="s">
        <v>98</v>
      </c>
      <c r="B76" s="1062"/>
      <c r="C76" s="1062"/>
      <c r="D76" s="1062"/>
      <c r="E76" s="1062"/>
      <c r="F76" s="1063"/>
      <c r="G76" s="163">
        <f>G81</f>
        <v>0</v>
      </c>
    </row>
    <row r="77" spans="1:7" ht="31.5" customHeight="1" hidden="1">
      <c r="A77" s="1055" t="s">
        <v>99</v>
      </c>
      <c r="B77" s="1056"/>
      <c r="C77" s="1056"/>
      <c r="D77" s="1056"/>
      <c r="E77" s="1056"/>
      <c r="F77" s="1056"/>
      <c r="G77" s="1057"/>
    </row>
    <row r="78" spans="1:7" ht="31.5" customHeight="1" hidden="1">
      <c r="A78" s="124" t="s">
        <v>0</v>
      </c>
      <c r="B78" s="48" t="s">
        <v>76</v>
      </c>
      <c r="C78" s="1031" t="s">
        <v>2</v>
      </c>
      <c r="D78" s="1033"/>
      <c r="E78" s="48" t="s">
        <v>7</v>
      </c>
      <c r="F78" s="48" t="s">
        <v>54</v>
      </c>
      <c r="G78" s="125" t="s">
        <v>51</v>
      </c>
    </row>
    <row r="79" spans="1:7" ht="33.75" customHeight="1" hidden="1">
      <c r="A79" s="124">
        <v>1</v>
      </c>
      <c r="B79" s="92"/>
      <c r="C79" s="1025"/>
      <c r="D79" s="1026"/>
      <c r="E79" s="93"/>
      <c r="F79" s="94"/>
      <c r="G79" s="126">
        <f>E79*F79</f>
        <v>0</v>
      </c>
    </row>
    <row r="80" spans="1:7" ht="15.75" hidden="1">
      <c r="A80" s="135" t="s">
        <v>35</v>
      </c>
      <c r="B80" s="92"/>
      <c r="C80" s="1025"/>
      <c r="D80" s="1026"/>
      <c r="E80" s="92"/>
      <c r="F80" s="94"/>
      <c r="G80" s="128">
        <f>E80*F80</f>
        <v>0</v>
      </c>
    </row>
    <row r="81" spans="1:7" ht="16.5" hidden="1" thickBot="1">
      <c r="A81" s="1224" t="s">
        <v>1</v>
      </c>
      <c r="B81" s="1225"/>
      <c r="C81" s="1225"/>
      <c r="D81" s="1225"/>
      <c r="E81" s="1225"/>
      <c r="F81" s="1226"/>
      <c r="G81" s="133">
        <f>SUM(G79:G80)</f>
        <v>0</v>
      </c>
    </row>
    <row r="82" ht="12.75" hidden="1"/>
    <row r="83" ht="13.5" thickBot="1"/>
    <row r="84" spans="1:7" ht="18.75">
      <c r="A84" s="1235" t="s">
        <v>752</v>
      </c>
      <c r="B84" s="1236"/>
      <c r="C84" s="1236"/>
      <c r="D84" s="1236"/>
      <c r="E84" s="1236"/>
      <c r="F84" s="1236"/>
      <c r="G84" s="553">
        <f>G114</f>
        <v>276000.0032</v>
      </c>
    </row>
    <row r="85" spans="1:7" ht="12.75">
      <c r="A85" s="111"/>
      <c r="B85" s="112"/>
      <c r="C85" s="112"/>
      <c r="D85" s="112"/>
      <c r="E85" s="112"/>
      <c r="F85" s="112"/>
      <c r="G85" s="113"/>
    </row>
    <row r="86" spans="1:7" ht="15.75" hidden="1">
      <c r="A86" s="1000" t="s">
        <v>100</v>
      </c>
      <c r="B86" s="1001"/>
      <c r="C86" s="1001"/>
      <c r="D86" s="1001"/>
      <c r="E86" s="1001"/>
      <c r="F86" s="1001"/>
      <c r="G86" s="1002"/>
    </row>
    <row r="87" spans="1:7" ht="31.5" hidden="1">
      <c r="A87" s="124" t="s">
        <v>0</v>
      </c>
      <c r="B87" s="1065" t="s">
        <v>57</v>
      </c>
      <c r="C87" s="1065"/>
      <c r="D87" s="4" t="s">
        <v>5</v>
      </c>
      <c r="E87" s="4" t="s">
        <v>53</v>
      </c>
      <c r="F87" s="4" t="s">
        <v>54</v>
      </c>
      <c r="G87" s="125" t="s">
        <v>51</v>
      </c>
    </row>
    <row r="88" spans="1:7" ht="15.75" hidden="1">
      <c r="A88" s="143" t="s">
        <v>185</v>
      </c>
      <c r="B88" s="1087"/>
      <c r="C88" s="1088"/>
      <c r="D88" s="36"/>
      <c r="E88" s="136"/>
      <c r="F88" s="136"/>
      <c r="G88" s="146">
        <f>E88*F88</f>
        <v>0</v>
      </c>
    </row>
    <row r="89" spans="1:7" ht="32.25" customHeight="1" hidden="1">
      <c r="A89" s="143" t="s">
        <v>186</v>
      </c>
      <c r="B89" s="1082"/>
      <c r="C89" s="1083"/>
      <c r="D89" s="79"/>
      <c r="E89" s="80"/>
      <c r="F89" s="39"/>
      <c r="G89" s="146">
        <f>E89*F89</f>
        <v>0</v>
      </c>
    </row>
    <row r="90" spans="1:7" ht="18.75" customHeight="1" hidden="1">
      <c r="A90" s="143" t="s">
        <v>266</v>
      </c>
      <c r="B90" s="1082"/>
      <c r="C90" s="1083"/>
      <c r="D90" s="79"/>
      <c r="E90" s="80"/>
      <c r="F90" s="39"/>
      <c r="G90" s="146">
        <f>E90*F90</f>
        <v>0</v>
      </c>
    </row>
    <row r="91" spans="1:7" ht="18.75" customHeight="1" hidden="1">
      <c r="A91" s="143" t="s">
        <v>263</v>
      </c>
      <c r="B91" s="1082"/>
      <c r="C91" s="1083"/>
      <c r="D91" s="79"/>
      <c r="E91" s="80"/>
      <c r="F91" s="39"/>
      <c r="G91" s="146">
        <f>E91*F91</f>
        <v>0</v>
      </c>
    </row>
    <row r="92" spans="1:7" ht="15.75" hidden="1">
      <c r="A92" s="145" t="s">
        <v>35</v>
      </c>
      <c r="B92" s="1066"/>
      <c r="C92" s="1075"/>
      <c r="D92" s="79"/>
      <c r="E92" s="80"/>
      <c r="F92" s="81"/>
      <c r="G92" s="146">
        <f>E92*F92</f>
        <v>0</v>
      </c>
    </row>
    <row r="93" spans="1:7" ht="15.75" hidden="1">
      <c r="A93" s="976" t="s">
        <v>52</v>
      </c>
      <c r="B93" s="977"/>
      <c r="C93" s="977"/>
      <c r="D93" s="977"/>
      <c r="E93" s="977"/>
      <c r="F93" s="43"/>
      <c r="G93" s="142">
        <f>SUM(G88:G92)</f>
        <v>0</v>
      </c>
    </row>
    <row r="94" spans="1:7" ht="31.5" customHeight="1" hidden="1">
      <c r="A94" s="111"/>
      <c r="B94" s="112"/>
      <c r="C94" s="112"/>
      <c r="D94" s="112"/>
      <c r="E94" s="112"/>
      <c r="F94" s="112"/>
      <c r="G94" s="113"/>
    </row>
    <row r="95" spans="1:7" ht="15.75" hidden="1">
      <c r="A95" s="976" t="s">
        <v>101</v>
      </c>
      <c r="B95" s="977"/>
      <c r="C95" s="977"/>
      <c r="D95" s="977"/>
      <c r="E95" s="977"/>
      <c r="F95" s="977"/>
      <c r="G95" s="142">
        <f>G101+G107</f>
        <v>0</v>
      </c>
    </row>
    <row r="96" spans="1:7" ht="15.75" hidden="1">
      <c r="A96" s="1000" t="s">
        <v>103</v>
      </c>
      <c r="B96" s="1001"/>
      <c r="C96" s="1001"/>
      <c r="D96" s="1001"/>
      <c r="E96" s="1001"/>
      <c r="F96" s="1001"/>
      <c r="G96" s="1002"/>
    </row>
    <row r="97" spans="1:7" ht="47.25" hidden="1">
      <c r="A97" s="114" t="s">
        <v>0</v>
      </c>
      <c r="B97" s="7" t="s">
        <v>57</v>
      </c>
      <c r="C97" s="4" t="s">
        <v>62</v>
      </c>
      <c r="D97" s="4" t="s">
        <v>63</v>
      </c>
      <c r="E97" s="4" t="s">
        <v>64</v>
      </c>
      <c r="F97" s="4" t="s">
        <v>72</v>
      </c>
      <c r="G97" s="125" t="s">
        <v>51</v>
      </c>
    </row>
    <row r="98" spans="1:7" ht="15.75" hidden="1">
      <c r="A98" s="1037" t="s">
        <v>37</v>
      </c>
      <c r="B98" s="1051" t="s">
        <v>58</v>
      </c>
      <c r="C98" s="36" t="s">
        <v>60</v>
      </c>
      <c r="D98" s="72"/>
      <c r="E98" s="72"/>
      <c r="F98" s="291"/>
      <c r="G98" s="147">
        <f>D98*E98*F98</f>
        <v>0</v>
      </c>
    </row>
    <row r="99" spans="1:7" ht="15.75" hidden="1">
      <c r="A99" s="1038"/>
      <c r="B99" s="1052"/>
      <c r="C99" s="36" t="s">
        <v>61</v>
      </c>
      <c r="D99" s="72"/>
      <c r="E99" s="72"/>
      <c r="F99" s="291"/>
      <c r="G99" s="148">
        <f>D99*E99*F99</f>
        <v>0</v>
      </c>
    </row>
    <row r="100" spans="1:7" ht="15.75" hidden="1">
      <c r="A100" s="149" t="s">
        <v>38</v>
      </c>
      <c r="B100" s="85" t="s">
        <v>59</v>
      </c>
      <c r="C100" s="78"/>
      <c r="D100" s="72"/>
      <c r="E100" s="72"/>
      <c r="F100" s="84"/>
      <c r="G100" s="148">
        <f>D100*E100*F100</f>
        <v>0</v>
      </c>
    </row>
    <row r="101" spans="1:7" ht="15.75" hidden="1">
      <c r="A101" s="973" t="s">
        <v>1</v>
      </c>
      <c r="B101" s="974"/>
      <c r="C101" s="974"/>
      <c r="D101" s="974"/>
      <c r="E101" s="974"/>
      <c r="F101" s="975"/>
      <c r="G101" s="142">
        <f>SUM(G98:G100)</f>
        <v>0</v>
      </c>
    </row>
    <row r="102" spans="1:7" ht="12.75" hidden="1">
      <c r="A102" s="111"/>
      <c r="B102" s="112"/>
      <c r="C102" s="112"/>
      <c r="D102" s="112"/>
      <c r="E102" s="112"/>
      <c r="F102" s="112"/>
      <c r="G102" s="113"/>
    </row>
    <row r="103" spans="1:7" ht="15.75" hidden="1">
      <c r="A103" s="1000" t="s">
        <v>104</v>
      </c>
      <c r="B103" s="1001"/>
      <c r="C103" s="1001"/>
      <c r="D103" s="1001"/>
      <c r="E103" s="1001"/>
      <c r="F103" s="1001"/>
      <c r="G103" s="1002"/>
    </row>
    <row r="104" spans="1:7" ht="31.5" hidden="1">
      <c r="A104" s="150" t="s">
        <v>0</v>
      </c>
      <c r="B104" s="41" t="s">
        <v>47</v>
      </c>
      <c r="C104" s="1003" t="s">
        <v>48</v>
      </c>
      <c r="D104" s="1004"/>
      <c r="E104" s="1005"/>
      <c r="F104" s="36" t="s">
        <v>4</v>
      </c>
      <c r="G104" s="151" t="s">
        <v>51</v>
      </c>
    </row>
    <row r="105" spans="1:7" ht="15.75" hidden="1">
      <c r="A105" s="150">
        <v>1</v>
      </c>
      <c r="B105" s="82"/>
      <c r="C105" s="1073"/>
      <c r="D105" s="1074"/>
      <c r="E105" s="1220"/>
      <c r="F105" s="83"/>
      <c r="G105" s="152">
        <f>F105*2</f>
        <v>0</v>
      </c>
    </row>
    <row r="106" spans="1:7" ht="15.75" hidden="1">
      <c r="A106" s="153" t="s">
        <v>35</v>
      </c>
      <c r="B106" s="82"/>
      <c r="C106" s="1073"/>
      <c r="D106" s="1074"/>
      <c r="E106" s="1220"/>
      <c r="F106" s="83"/>
      <c r="G106" s="154">
        <f>F106*2</f>
        <v>0</v>
      </c>
    </row>
    <row r="107" spans="1:7" ht="15.75" hidden="1">
      <c r="A107" s="989" t="s">
        <v>1</v>
      </c>
      <c r="B107" s="990"/>
      <c r="C107" s="990"/>
      <c r="D107" s="990"/>
      <c r="E107" s="990"/>
      <c r="F107" s="991"/>
      <c r="G107" s="155">
        <f>SUM(G105:G106)</f>
        <v>0</v>
      </c>
    </row>
    <row r="108" spans="1:7" ht="15.75">
      <c r="A108" s="1000" t="s">
        <v>105</v>
      </c>
      <c r="B108" s="1001"/>
      <c r="C108" s="1001"/>
      <c r="D108" s="1001"/>
      <c r="E108" s="1001"/>
      <c r="F108" s="1001"/>
      <c r="G108" s="1002"/>
    </row>
    <row r="109" spans="1:7" ht="47.25">
      <c r="A109" s="124" t="s">
        <v>0</v>
      </c>
      <c r="B109" s="7" t="s">
        <v>57</v>
      </c>
      <c r="C109" s="4" t="s">
        <v>6</v>
      </c>
      <c r="D109" s="4" t="s">
        <v>7</v>
      </c>
      <c r="E109" s="998" t="s">
        <v>69</v>
      </c>
      <c r="F109" s="999"/>
      <c r="G109" s="125" t="s">
        <v>51</v>
      </c>
    </row>
    <row r="110" spans="1:7" ht="15.75">
      <c r="A110" s="156">
        <v>1</v>
      </c>
      <c r="B110" s="40" t="s">
        <v>10</v>
      </c>
      <c r="C110" s="36" t="s">
        <v>11</v>
      </c>
      <c r="D110" s="88">
        <v>5097</v>
      </c>
      <c r="E110" s="1029">
        <v>51.4</v>
      </c>
      <c r="F110" s="1030"/>
      <c r="G110" s="262">
        <f>D110*E110</f>
        <v>261985.8</v>
      </c>
    </row>
    <row r="111" spans="1:7" ht="15.75" hidden="1">
      <c r="A111" s="156">
        <v>2</v>
      </c>
      <c r="B111" s="40" t="s">
        <v>841</v>
      </c>
      <c r="C111" s="36" t="s">
        <v>11</v>
      </c>
      <c r="D111" s="88">
        <f>D112-D110</f>
        <v>0</v>
      </c>
      <c r="E111" s="1029">
        <v>51.372</v>
      </c>
      <c r="F111" s="1030"/>
      <c r="G111" s="262">
        <v>0</v>
      </c>
    </row>
    <row r="112" spans="1:7" ht="15.75" hidden="1">
      <c r="A112" s="156"/>
      <c r="B112" s="40" t="s">
        <v>842</v>
      </c>
      <c r="C112" s="36" t="s">
        <v>11</v>
      </c>
      <c r="D112" s="88">
        <v>5097</v>
      </c>
      <c r="E112" s="1029"/>
      <c r="F112" s="1030"/>
      <c r="G112" s="262">
        <f>D112*E112</f>
        <v>0</v>
      </c>
    </row>
    <row r="113" spans="1:7" ht="15.75">
      <c r="A113" s="109"/>
      <c r="B113" s="40" t="s">
        <v>869</v>
      </c>
      <c r="C113" s="4" t="s">
        <v>65</v>
      </c>
      <c r="D113" s="88"/>
      <c r="E113" s="1029"/>
      <c r="F113" s="1030"/>
      <c r="G113" s="262">
        <f>G110*5.4%-133.03</f>
        <v>14014.2032</v>
      </c>
    </row>
    <row r="114" spans="1:7" ht="15.75">
      <c r="A114" s="973" t="s">
        <v>1</v>
      </c>
      <c r="B114" s="974"/>
      <c r="C114" s="974"/>
      <c r="D114" s="974"/>
      <c r="E114" s="974"/>
      <c r="F114" s="975"/>
      <c r="G114" s="292">
        <f>SUM(G110:G113)</f>
        <v>276000.0032</v>
      </c>
    </row>
    <row r="115" spans="1:7" ht="15.75">
      <c r="A115" s="179"/>
      <c r="B115" s="179"/>
      <c r="C115" s="179"/>
      <c r="D115" s="180"/>
      <c r="E115" s="180"/>
      <c r="F115" s="283"/>
      <c r="G115" s="284"/>
    </row>
    <row r="116" spans="1:7" ht="15.75" hidden="1">
      <c r="A116" s="179"/>
      <c r="B116" s="179"/>
      <c r="C116" s="179"/>
      <c r="D116" s="180"/>
      <c r="E116" s="180"/>
      <c r="F116" s="283"/>
      <c r="G116" s="284"/>
    </row>
    <row r="117" spans="1:7" ht="15.75" hidden="1">
      <c r="A117" s="179"/>
      <c r="B117" s="581" t="s">
        <v>839</v>
      </c>
      <c r="C117" s="582">
        <v>261916</v>
      </c>
      <c r="D117" s="180"/>
      <c r="E117" s="180"/>
      <c r="F117" s="180"/>
      <c r="G117" s="181"/>
    </row>
    <row r="118" spans="1:8" ht="12.75" hidden="1">
      <c r="A118" s="112"/>
      <c r="B118" s="581" t="s">
        <v>271</v>
      </c>
      <c r="C118" s="582">
        <f>C117-G114</f>
        <v>-14084.003199999977</v>
      </c>
      <c r="D118" s="112"/>
      <c r="E118" s="112"/>
      <c r="F118" s="112"/>
      <c r="G118" s="112"/>
      <c r="H118" s="112"/>
    </row>
    <row r="119" spans="1:8" ht="12.75" hidden="1">
      <c r="A119" s="112"/>
      <c r="B119" s="583"/>
      <c r="C119" s="584"/>
      <c r="D119" s="112"/>
      <c r="E119" s="112"/>
      <c r="F119" s="112"/>
      <c r="G119" s="112"/>
      <c r="H119" s="112"/>
    </row>
    <row r="120" spans="1:8" ht="12.75" hidden="1">
      <c r="A120" s="112"/>
      <c r="B120" s="583"/>
      <c r="C120" s="584"/>
      <c r="D120" s="112"/>
      <c r="E120" s="112"/>
      <c r="F120" s="112"/>
      <c r="G120" s="112"/>
      <c r="H120" s="112"/>
    </row>
    <row r="121" spans="1:7" ht="33.75" customHeight="1" hidden="1">
      <c r="A121" s="1055" t="s">
        <v>111</v>
      </c>
      <c r="B121" s="1056"/>
      <c r="C121" s="1056"/>
      <c r="D121" s="1056"/>
      <c r="E121" s="1056"/>
      <c r="F121" s="1056"/>
      <c r="G121" s="1057"/>
    </row>
    <row r="122" spans="1:7" ht="31.5" hidden="1">
      <c r="A122" s="124" t="s">
        <v>0</v>
      </c>
      <c r="B122" s="7" t="s">
        <v>57</v>
      </c>
      <c r="C122" s="998" t="s">
        <v>7</v>
      </c>
      <c r="D122" s="1076"/>
      <c r="E122" s="4" t="s">
        <v>73</v>
      </c>
      <c r="F122" s="4" t="s">
        <v>68</v>
      </c>
      <c r="G122" s="125" t="s">
        <v>51</v>
      </c>
    </row>
    <row r="123" spans="1:7" ht="15.75" hidden="1">
      <c r="A123" s="150">
        <v>1</v>
      </c>
      <c r="B123" s="82"/>
      <c r="C123" s="1080"/>
      <c r="D123" s="1081"/>
      <c r="E123" s="89"/>
      <c r="F123" s="84"/>
      <c r="G123" s="152">
        <f>C123*E123*F123</f>
        <v>0</v>
      </c>
    </row>
    <row r="124" spans="1:7" ht="15.75" hidden="1">
      <c r="A124" s="153" t="s">
        <v>35</v>
      </c>
      <c r="B124" s="82"/>
      <c r="C124" s="1073"/>
      <c r="D124" s="1074"/>
      <c r="E124" s="90"/>
      <c r="F124" s="71"/>
      <c r="G124" s="154">
        <f>F124*2</f>
        <v>0</v>
      </c>
    </row>
    <row r="125" spans="1:7" ht="15.75" hidden="1">
      <c r="A125" s="989" t="s">
        <v>1</v>
      </c>
      <c r="B125" s="990"/>
      <c r="C125" s="990"/>
      <c r="D125" s="990"/>
      <c r="E125" s="990"/>
      <c r="F125" s="991"/>
      <c r="G125" s="155">
        <f>SUM(G123:G124)</f>
        <v>0</v>
      </c>
    </row>
    <row r="126" spans="1:7" ht="31.5" customHeight="1" hidden="1">
      <c r="A126" s="111"/>
      <c r="B126" s="112"/>
      <c r="C126" s="112"/>
      <c r="D126" s="112"/>
      <c r="E126" s="112"/>
      <c r="F126" s="112"/>
      <c r="G126" s="113"/>
    </row>
    <row r="127" spans="1:7" ht="15.75" hidden="1">
      <c r="A127" s="976" t="s">
        <v>99</v>
      </c>
      <c r="B127" s="977"/>
      <c r="C127" s="977"/>
      <c r="D127" s="977"/>
      <c r="E127" s="977"/>
      <c r="F127" s="977"/>
      <c r="G127" s="129">
        <f>G133+G139</f>
        <v>0</v>
      </c>
    </row>
    <row r="128" spans="1:7" ht="15.75" hidden="1">
      <c r="A128" s="1000" t="s">
        <v>106</v>
      </c>
      <c r="B128" s="1001"/>
      <c r="C128" s="1001"/>
      <c r="D128" s="1001"/>
      <c r="E128" s="1001"/>
      <c r="F128" s="1001"/>
      <c r="G128" s="1002"/>
    </row>
    <row r="129" spans="1:7" ht="47.25" hidden="1">
      <c r="A129" s="124" t="s">
        <v>0</v>
      </c>
      <c r="B129" s="5" t="s">
        <v>57</v>
      </c>
      <c r="C129" s="4" t="s">
        <v>6</v>
      </c>
      <c r="D129" s="4" t="s">
        <v>71</v>
      </c>
      <c r="E129" s="4" t="s">
        <v>73</v>
      </c>
      <c r="F129" s="4" t="s">
        <v>74</v>
      </c>
      <c r="G129" s="125" t="s">
        <v>51</v>
      </c>
    </row>
    <row r="130" spans="1:7" ht="15.75" hidden="1">
      <c r="A130" s="124">
        <v>1</v>
      </c>
      <c r="B130" s="92" t="s">
        <v>70</v>
      </c>
      <c r="C130" s="4" t="s">
        <v>65</v>
      </c>
      <c r="D130" s="91"/>
      <c r="E130" s="93"/>
      <c r="F130" s="94"/>
      <c r="G130" s="126">
        <f>D130*E130*F130</f>
        <v>0</v>
      </c>
    </row>
    <row r="131" spans="1:7" ht="31.5" hidden="1">
      <c r="A131" s="127">
        <v>2</v>
      </c>
      <c r="B131" s="92" t="s">
        <v>75</v>
      </c>
      <c r="C131" s="91"/>
      <c r="D131" s="91">
        <v>1</v>
      </c>
      <c r="E131" s="93"/>
      <c r="F131" s="94"/>
      <c r="G131" s="128">
        <f>D131*E131*F131</f>
        <v>0</v>
      </c>
    </row>
    <row r="132" spans="1:7" ht="15.75" hidden="1">
      <c r="A132" s="135" t="s">
        <v>35</v>
      </c>
      <c r="B132" s="92"/>
      <c r="C132" s="91"/>
      <c r="D132" s="91"/>
      <c r="E132" s="92"/>
      <c r="F132" s="94"/>
      <c r="G132" s="128">
        <f>D132*E132*F132</f>
        <v>0</v>
      </c>
    </row>
    <row r="133" spans="1:7" ht="15.75" hidden="1">
      <c r="A133" s="973" t="s">
        <v>1</v>
      </c>
      <c r="B133" s="974"/>
      <c r="C133" s="974"/>
      <c r="D133" s="974"/>
      <c r="E133" s="974"/>
      <c r="F133" s="975"/>
      <c r="G133" s="129">
        <f>SUM(G130:G132)</f>
        <v>0</v>
      </c>
    </row>
    <row r="134" spans="1:7" ht="12.75" hidden="1">
      <c r="A134" s="111"/>
      <c r="B134" s="112"/>
      <c r="C134" s="112"/>
      <c r="D134" s="112"/>
      <c r="E134" s="112"/>
      <c r="F134" s="112"/>
      <c r="G134" s="113"/>
    </row>
    <row r="135" spans="1:7" ht="15.75" hidden="1">
      <c r="A135" s="1000" t="s">
        <v>107</v>
      </c>
      <c r="B135" s="1001"/>
      <c r="C135" s="1001"/>
      <c r="D135" s="1001"/>
      <c r="E135" s="1001"/>
      <c r="F135" s="1001"/>
      <c r="G135" s="1002"/>
    </row>
    <row r="136" spans="1:7" ht="31.5" hidden="1">
      <c r="A136" s="124" t="s">
        <v>0</v>
      </c>
      <c r="B136" s="48" t="s">
        <v>76</v>
      </c>
      <c r="C136" s="963" t="s">
        <v>2</v>
      </c>
      <c r="D136" s="963"/>
      <c r="E136" s="48" t="s">
        <v>7</v>
      </c>
      <c r="F136" s="48" t="s">
        <v>54</v>
      </c>
      <c r="G136" s="125" t="s">
        <v>51</v>
      </c>
    </row>
    <row r="137" spans="1:7" ht="31.5" customHeight="1" hidden="1">
      <c r="A137" s="124">
        <v>1</v>
      </c>
      <c r="B137" s="92" t="s">
        <v>264</v>
      </c>
      <c r="C137" s="1025"/>
      <c r="D137" s="1026"/>
      <c r="E137" s="93"/>
      <c r="F137" s="94"/>
      <c r="G137" s="126">
        <f>E137*F137</f>
        <v>0</v>
      </c>
    </row>
    <row r="138" spans="1:7" ht="15.75" hidden="1">
      <c r="A138" s="135" t="s">
        <v>35</v>
      </c>
      <c r="B138" s="92"/>
      <c r="C138" s="1025"/>
      <c r="D138" s="1026"/>
      <c r="E138" s="92"/>
      <c r="F138" s="94"/>
      <c r="G138" s="128">
        <f>E138*F138</f>
        <v>0</v>
      </c>
    </row>
    <row r="139" spans="1:7" ht="15.75" hidden="1">
      <c r="A139" s="973" t="s">
        <v>1</v>
      </c>
      <c r="B139" s="974"/>
      <c r="C139" s="974"/>
      <c r="D139" s="974"/>
      <c r="E139" s="974"/>
      <c r="F139" s="975"/>
      <c r="G139" s="129">
        <f>SUM(G137:G138)</f>
        <v>0</v>
      </c>
    </row>
    <row r="140" spans="1:7" ht="31.5" customHeight="1" hidden="1">
      <c r="A140" s="111"/>
      <c r="B140" s="112"/>
      <c r="C140" s="112"/>
      <c r="D140" s="112"/>
      <c r="E140" s="112"/>
      <c r="F140" s="112"/>
      <c r="G140" s="113"/>
    </row>
    <row r="141" spans="1:7" ht="15.75" hidden="1">
      <c r="A141" s="1000" t="s">
        <v>94</v>
      </c>
      <c r="B141" s="1001"/>
      <c r="C141" s="1001"/>
      <c r="D141" s="1001"/>
      <c r="E141" s="1001"/>
      <c r="F141" s="1001"/>
      <c r="G141" s="1002"/>
    </row>
    <row r="142" spans="1:7" ht="31.5" hidden="1">
      <c r="A142" s="124" t="s">
        <v>0</v>
      </c>
      <c r="B142" s="1027" t="s">
        <v>57</v>
      </c>
      <c r="C142" s="1028"/>
      <c r="D142" s="4" t="s">
        <v>5</v>
      </c>
      <c r="E142" s="5" t="s">
        <v>53</v>
      </c>
      <c r="F142" s="4" t="s">
        <v>54</v>
      </c>
      <c r="G142" s="125" t="s">
        <v>51</v>
      </c>
    </row>
    <row r="143" spans="1:7" ht="15.75" hidden="1">
      <c r="A143" s="116" t="s">
        <v>37</v>
      </c>
      <c r="B143" s="1087" t="s">
        <v>81</v>
      </c>
      <c r="C143" s="1090"/>
      <c r="D143" s="136"/>
      <c r="E143" s="136"/>
      <c r="F143" s="136"/>
      <c r="G143" s="157"/>
    </row>
    <row r="144" spans="1:7" ht="15.75" hidden="1">
      <c r="A144" s="143" t="s">
        <v>36</v>
      </c>
      <c r="B144" s="1082"/>
      <c r="C144" s="1083"/>
      <c r="D144" s="79"/>
      <c r="E144" s="97"/>
      <c r="F144" s="81"/>
      <c r="G144" s="146">
        <f>E144*F144*12</f>
        <v>0</v>
      </c>
    </row>
    <row r="145" spans="1:7" ht="16.5" customHeight="1" hidden="1">
      <c r="A145" s="145" t="s">
        <v>35</v>
      </c>
      <c r="B145" s="1082"/>
      <c r="C145" s="1083"/>
      <c r="D145" s="79"/>
      <c r="E145" s="97"/>
      <c r="F145" s="81"/>
      <c r="G145" s="146">
        <f>E145*F145*12</f>
        <v>0</v>
      </c>
    </row>
    <row r="146" spans="1:7" ht="15.75" hidden="1">
      <c r="A146" s="143" t="s">
        <v>38</v>
      </c>
      <c r="B146" s="1066" t="s">
        <v>121</v>
      </c>
      <c r="C146" s="1075"/>
      <c r="D146" s="78"/>
      <c r="E146" s="78"/>
      <c r="F146" s="136"/>
      <c r="G146" s="157"/>
    </row>
    <row r="147" spans="1:7" ht="29.25" customHeight="1" hidden="1">
      <c r="A147" s="143" t="s">
        <v>39</v>
      </c>
      <c r="B147" s="1082"/>
      <c r="C147" s="1083"/>
      <c r="D147" s="79"/>
      <c r="E147" s="97"/>
      <c r="F147" s="39"/>
      <c r="G147" s="144">
        <f>E147*F147</f>
        <v>0</v>
      </c>
    </row>
    <row r="148" spans="1:7" ht="29.25" customHeight="1" hidden="1">
      <c r="A148" s="143" t="s">
        <v>278</v>
      </c>
      <c r="B148" s="1066"/>
      <c r="C148" s="1075"/>
      <c r="D148" s="79"/>
      <c r="E148" s="97"/>
      <c r="F148" s="39"/>
      <c r="G148" s="144">
        <f>E148*F148</f>
        <v>0</v>
      </c>
    </row>
    <row r="149" spans="1:7" ht="29.25" customHeight="1" hidden="1">
      <c r="A149" s="143" t="s">
        <v>279</v>
      </c>
      <c r="B149" s="1066"/>
      <c r="C149" s="1067"/>
      <c r="D149" s="79"/>
      <c r="E149" s="97"/>
      <c r="F149" s="39"/>
      <c r="G149" s="144">
        <f>E149*F149</f>
        <v>0</v>
      </c>
    </row>
    <row r="150" spans="1:7" ht="15.75" hidden="1">
      <c r="A150" s="145" t="s">
        <v>35</v>
      </c>
      <c r="B150" s="1066"/>
      <c r="C150" s="1075"/>
      <c r="D150" s="79"/>
      <c r="E150" s="97"/>
      <c r="F150" s="81"/>
      <c r="G150" s="146">
        <f>E150*F150</f>
        <v>0</v>
      </c>
    </row>
    <row r="151" spans="1:7" ht="15.75" hidden="1">
      <c r="A151" s="977" t="s">
        <v>1</v>
      </c>
      <c r="B151" s="977"/>
      <c r="C151" s="977"/>
      <c r="D151" s="136"/>
      <c r="E151" s="136"/>
      <c r="F151" s="139"/>
      <c r="G151" s="142">
        <f>SUM(G143:G150)</f>
        <v>0</v>
      </c>
    </row>
    <row r="152" spans="1:8" ht="31.5" customHeight="1" hidden="1">
      <c r="A152" s="309"/>
      <c r="B152" s="1222"/>
      <c r="C152" s="1222"/>
      <c r="D152" s="1222"/>
      <c r="E152" s="1222"/>
      <c r="F152" s="178"/>
      <c r="G152" s="49"/>
      <c r="H152" s="112"/>
    </row>
    <row r="153" spans="1:7" ht="15.75" hidden="1">
      <c r="A153" s="1000" t="s">
        <v>113</v>
      </c>
      <c r="B153" s="1001"/>
      <c r="C153" s="1001"/>
      <c r="D153" s="1001"/>
      <c r="E153" s="1001"/>
      <c r="F153" s="1001"/>
      <c r="G153" s="1002"/>
    </row>
    <row r="154" spans="1:7" ht="31.5" hidden="1">
      <c r="A154" s="124" t="s">
        <v>0</v>
      </c>
      <c r="B154" s="1027" t="s">
        <v>57</v>
      </c>
      <c r="C154" s="1028"/>
      <c r="D154" s="4" t="s">
        <v>5</v>
      </c>
      <c r="E154" s="5" t="s">
        <v>53</v>
      </c>
      <c r="F154" s="4" t="s">
        <v>54</v>
      </c>
      <c r="G154" s="125" t="s">
        <v>51</v>
      </c>
    </row>
    <row r="155" spans="1:7" ht="15.75" hidden="1">
      <c r="A155" s="116" t="s">
        <v>37</v>
      </c>
      <c r="B155" s="1087" t="s">
        <v>112</v>
      </c>
      <c r="C155" s="1090"/>
      <c r="D155" s="136"/>
      <c r="E155" s="136"/>
      <c r="F155" s="136"/>
      <c r="G155" s="146">
        <f>E155*F155</f>
        <v>0</v>
      </c>
    </row>
    <row r="156" spans="1:7" ht="15.75" hidden="1">
      <c r="A156" s="145" t="s">
        <v>35</v>
      </c>
      <c r="B156" s="1066"/>
      <c r="C156" s="1075"/>
      <c r="D156" s="79"/>
      <c r="E156" s="97"/>
      <c r="F156" s="81"/>
      <c r="G156" s="146">
        <f>E156*F156</f>
        <v>0</v>
      </c>
    </row>
    <row r="157" spans="1:7" ht="15.75" hidden="1">
      <c r="A157" s="1000" t="s">
        <v>1</v>
      </c>
      <c r="B157" s="1001"/>
      <c r="C157" s="1001"/>
      <c r="D157" s="136"/>
      <c r="E157" s="136"/>
      <c r="F157" s="139"/>
      <c r="G157" s="142">
        <f>SUM(G155:G156)</f>
        <v>0</v>
      </c>
    </row>
    <row r="158" spans="1:7" ht="31.5" customHeight="1" hidden="1">
      <c r="A158" s="111"/>
      <c r="B158" s="112"/>
      <c r="C158" s="112"/>
      <c r="D158" s="112"/>
      <c r="E158" s="112"/>
      <c r="F158" s="112"/>
      <c r="G158" s="113"/>
    </row>
    <row r="159" spans="1:7" ht="15.75" hidden="1">
      <c r="A159" s="1000" t="s">
        <v>116</v>
      </c>
      <c r="B159" s="1001"/>
      <c r="C159" s="1001"/>
      <c r="D159" s="1001"/>
      <c r="E159" s="1001"/>
      <c r="F159" s="1001"/>
      <c r="G159" s="1002"/>
    </row>
    <row r="160" spans="1:7" ht="31.5" hidden="1">
      <c r="A160" s="124" t="s">
        <v>0</v>
      </c>
      <c r="B160" s="1027" t="s">
        <v>57</v>
      </c>
      <c r="C160" s="1028"/>
      <c r="D160" s="4" t="s">
        <v>5</v>
      </c>
      <c r="E160" s="5" t="s">
        <v>53</v>
      </c>
      <c r="F160" s="4" t="s">
        <v>54</v>
      </c>
      <c r="G160" s="125" t="s">
        <v>51</v>
      </c>
    </row>
    <row r="161" spans="1:7" ht="15.75" hidden="1">
      <c r="A161" s="116" t="s">
        <v>37</v>
      </c>
      <c r="B161" s="1087" t="s">
        <v>117</v>
      </c>
      <c r="C161" s="1090"/>
      <c r="D161" s="136"/>
      <c r="E161" s="136"/>
      <c r="F161" s="136"/>
      <c r="G161" s="157"/>
    </row>
    <row r="162" spans="1:7" ht="15.75" hidden="1">
      <c r="A162" s="143" t="s">
        <v>36</v>
      </c>
      <c r="B162" s="1066"/>
      <c r="C162" s="1075"/>
      <c r="D162" s="79"/>
      <c r="E162" s="97"/>
      <c r="F162" s="39"/>
      <c r="G162" s="144">
        <f>E162*F162*12</f>
        <v>0</v>
      </c>
    </row>
    <row r="163" spans="1:7" ht="15.75" hidden="1">
      <c r="A163" s="145" t="s">
        <v>35</v>
      </c>
      <c r="B163" s="1066"/>
      <c r="C163" s="1075"/>
      <c r="D163" s="79"/>
      <c r="E163" s="97"/>
      <c r="F163" s="81"/>
      <c r="G163" s="146">
        <f>E163*F163*12</f>
        <v>0</v>
      </c>
    </row>
    <row r="164" spans="1:7" ht="15.75" hidden="1">
      <c r="A164" s="143" t="s">
        <v>38</v>
      </c>
      <c r="B164" s="1066" t="s">
        <v>118</v>
      </c>
      <c r="C164" s="1075"/>
      <c r="D164" s="78"/>
      <c r="E164" s="78"/>
      <c r="F164" s="136"/>
      <c r="G164" s="157"/>
    </row>
    <row r="165" spans="1:7" ht="15.75" hidden="1">
      <c r="A165" s="143" t="s">
        <v>39</v>
      </c>
      <c r="B165" s="1066"/>
      <c r="C165" s="1075"/>
      <c r="D165" s="79"/>
      <c r="E165" s="97"/>
      <c r="F165" s="39"/>
      <c r="G165" s="144">
        <f>E165*F165</f>
        <v>0</v>
      </c>
    </row>
    <row r="166" spans="1:7" ht="15.75" hidden="1">
      <c r="A166" s="145" t="s">
        <v>35</v>
      </c>
      <c r="B166" s="1066"/>
      <c r="C166" s="1075"/>
      <c r="D166" s="79"/>
      <c r="E166" s="97"/>
      <c r="F166" s="81"/>
      <c r="G166" s="146">
        <f>E166*F166</f>
        <v>0</v>
      </c>
    </row>
    <row r="167" spans="1:7" ht="15.75" hidden="1">
      <c r="A167" s="143" t="s">
        <v>40</v>
      </c>
      <c r="B167" s="1066" t="s">
        <v>119</v>
      </c>
      <c r="C167" s="1075"/>
      <c r="D167" s="78"/>
      <c r="E167" s="78"/>
      <c r="F167" s="136"/>
      <c r="G167" s="157"/>
    </row>
    <row r="168" spans="1:7" ht="15.75" hidden="1">
      <c r="A168" s="143" t="s">
        <v>41</v>
      </c>
      <c r="B168" s="1066"/>
      <c r="C168" s="1075"/>
      <c r="D168" s="79"/>
      <c r="E168" s="97"/>
      <c r="F168" s="39"/>
      <c r="G168" s="144">
        <f>E168*F168</f>
        <v>0</v>
      </c>
    </row>
    <row r="169" spans="1:7" ht="15.75" hidden="1">
      <c r="A169" s="145" t="s">
        <v>35</v>
      </c>
      <c r="B169" s="1066"/>
      <c r="C169" s="1075"/>
      <c r="D169" s="79"/>
      <c r="E169" s="97"/>
      <c r="F169" s="81"/>
      <c r="G169" s="146">
        <f>E169*F169</f>
        <v>0</v>
      </c>
    </row>
    <row r="170" spans="1:7" ht="15.75" hidden="1">
      <c r="A170" s="143" t="s">
        <v>114</v>
      </c>
      <c r="B170" s="1066" t="s">
        <v>120</v>
      </c>
      <c r="C170" s="1075"/>
      <c r="D170" s="78"/>
      <c r="E170" s="78"/>
      <c r="F170" s="136"/>
      <c r="G170" s="157"/>
    </row>
    <row r="171" spans="1:7" ht="15.75" hidden="1">
      <c r="A171" s="143" t="s">
        <v>115</v>
      </c>
      <c r="B171" s="1066"/>
      <c r="C171" s="1075"/>
      <c r="D171" s="79"/>
      <c r="E171" s="97"/>
      <c r="F171" s="39"/>
      <c r="G171" s="144">
        <f>E171*F171</f>
        <v>0</v>
      </c>
    </row>
    <row r="172" spans="1:7" ht="15.75" hidden="1">
      <c r="A172" s="145" t="s">
        <v>35</v>
      </c>
      <c r="B172" s="1066"/>
      <c r="C172" s="1075"/>
      <c r="D172" s="79"/>
      <c r="E172" s="97"/>
      <c r="F172" s="81"/>
      <c r="G172" s="146">
        <f>E172*F172</f>
        <v>0</v>
      </c>
    </row>
    <row r="173" spans="1:7" ht="15.75" hidden="1">
      <c r="A173" s="1000" t="s">
        <v>1</v>
      </c>
      <c r="B173" s="1001"/>
      <c r="C173" s="1001"/>
      <c r="D173" s="136"/>
      <c r="E173" s="136"/>
      <c r="F173" s="139"/>
      <c r="G173" s="142">
        <f>SUM(G161:G172)</f>
        <v>0</v>
      </c>
    </row>
    <row r="174" spans="1:7" ht="31.5" customHeight="1" hidden="1">
      <c r="A174" s="111"/>
      <c r="B174" s="112"/>
      <c r="C174" s="112"/>
      <c r="D174" s="112"/>
      <c r="E174" s="112"/>
      <c r="F174" s="112"/>
      <c r="G174" s="113"/>
    </row>
    <row r="175" spans="1:7" ht="15.75" hidden="1">
      <c r="A175" s="1077" t="s">
        <v>269</v>
      </c>
      <c r="B175" s="1078"/>
      <c r="C175" s="1078"/>
      <c r="D175" s="1078"/>
      <c r="E175" s="1078"/>
      <c r="F175" s="1078"/>
      <c r="G175" s="1079"/>
    </row>
    <row r="176" spans="1:7" ht="31.5" hidden="1">
      <c r="A176" s="124" t="s">
        <v>0</v>
      </c>
      <c r="B176" s="1031" t="s">
        <v>80</v>
      </c>
      <c r="C176" s="1032"/>
      <c r="D176" s="1033"/>
      <c r="E176" s="48" t="s">
        <v>7</v>
      </c>
      <c r="F176" s="48" t="s">
        <v>54</v>
      </c>
      <c r="G176" s="125" t="s">
        <v>51</v>
      </c>
    </row>
    <row r="177" spans="1:7" ht="15.75" hidden="1">
      <c r="A177" s="124">
        <v>1</v>
      </c>
      <c r="B177" s="1044"/>
      <c r="C177" s="1045"/>
      <c r="D177" s="1046"/>
      <c r="E177" s="202"/>
      <c r="F177" s="269"/>
      <c r="G177" s="126">
        <f>E177*F177</f>
        <v>0</v>
      </c>
    </row>
    <row r="178" spans="1:7" ht="18.75" customHeight="1" hidden="1">
      <c r="A178" s="124">
        <v>2</v>
      </c>
      <c r="B178" s="1044"/>
      <c r="C178" s="1045"/>
      <c r="D178" s="1046"/>
      <c r="E178" s="256"/>
      <c r="F178" s="271"/>
      <c r="G178" s="126">
        <f>E178*F178</f>
        <v>0</v>
      </c>
    </row>
    <row r="179" spans="1:7" ht="15.75" hidden="1">
      <c r="A179" s="135" t="s">
        <v>35</v>
      </c>
      <c r="B179" s="1044"/>
      <c r="C179" s="1045"/>
      <c r="D179" s="1046"/>
      <c r="E179" s="98"/>
      <c r="F179" s="94"/>
      <c r="G179" s="128">
        <f>E179*F179</f>
        <v>0</v>
      </c>
    </row>
    <row r="180" spans="1:7" ht="15.75" hidden="1">
      <c r="A180" s="973" t="s">
        <v>1</v>
      </c>
      <c r="B180" s="974"/>
      <c r="C180" s="974"/>
      <c r="D180" s="975"/>
      <c r="E180" s="140"/>
      <c r="F180" s="140"/>
      <c r="G180" s="129">
        <f>SUM(G177:G179)</f>
        <v>0</v>
      </c>
    </row>
    <row r="181" spans="1:7" ht="31.5" customHeight="1" hidden="1">
      <c r="A181" s="111"/>
      <c r="B181" s="112"/>
      <c r="C181" s="112"/>
      <c r="D181" s="112"/>
      <c r="E181" s="112"/>
      <c r="F181" s="112"/>
      <c r="G181" s="113"/>
    </row>
    <row r="182" spans="1:7" ht="15.75" hidden="1">
      <c r="A182" s="1077" t="s">
        <v>108</v>
      </c>
      <c r="B182" s="1078"/>
      <c r="C182" s="1078"/>
      <c r="D182" s="1078"/>
      <c r="E182" s="1078"/>
      <c r="F182" s="1078"/>
      <c r="G182" s="1079"/>
    </row>
    <row r="183" spans="1:7" ht="31.5" hidden="1">
      <c r="A183" s="124" t="s">
        <v>0</v>
      </c>
      <c r="B183" s="1031" t="s">
        <v>2</v>
      </c>
      <c r="C183" s="1032"/>
      <c r="D183" s="1033"/>
      <c r="E183" s="48" t="s">
        <v>7</v>
      </c>
      <c r="F183" s="48" t="s">
        <v>54</v>
      </c>
      <c r="G183" s="125" t="s">
        <v>51</v>
      </c>
    </row>
    <row r="184" spans="1:7" ht="15.75" hidden="1">
      <c r="A184" s="124">
        <v>1</v>
      </c>
      <c r="B184" s="1103"/>
      <c r="C184" s="1230"/>
      <c r="D184" s="1231"/>
      <c r="E184" s="307"/>
      <c r="F184" s="268"/>
      <c r="G184" s="126">
        <f>E184*F184</f>
        <v>0</v>
      </c>
    </row>
    <row r="185" spans="1:7" ht="15.75" hidden="1">
      <c r="A185" s="135">
        <v>2</v>
      </c>
      <c r="B185" s="1232"/>
      <c r="C185" s="1233"/>
      <c r="D185" s="1234"/>
      <c r="E185" s="307"/>
      <c r="F185" s="267"/>
      <c r="G185" s="128">
        <f>E185*F185</f>
        <v>0</v>
      </c>
    </row>
    <row r="186" spans="1:7" ht="15.75" hidden="1">
      <c r="A186" s="973" t="s">
        <v>1</v>
      </c>
      <c r="B186" s="974"/>
      <c r="C186" s="974"/>
      <c r="D186" s="975"/>
      <c r="E186" s="141"/>
      <c r="F186" s="141"/>
      <c r="G186" s="129">
        <f>SUM(G184:G185)</f>
        <v>0</v>
      </c>
    </row>
    <row r="187" spans="1:7" ht="31.5" customHeight="1" hidden="1">
      <c r="A187" s="111"/>
      <c r="B187" s="112"/>
      <c r="C187" s="112"/>
      <c r="D187" s="112"/>
      <c r="E187" s="112"/>
      <c r="F187" s="112"/>
      <c r="G187" s="113"/>
    </row>
    <row r="188" spans="1:7" ht="15.75" hidden="1">
      <c r="A188" s="973" t="s">
        <v>277</v>
      </c>
      <c r="B188" s="974"/>
      <c r="C188" s="974"/>
      <c r="D188" s="974"/>
      <c r="E188" s="974"/>
      <c r="F188" s="974"/>
      <c r="G188" s="1091"/>
    </row>
    <row r="189" spans="1:7" ht="31.5" hidden="1">
      <c r="A189" s="124" t="s">
        <v>0</v>
      </c>
      <c r="B189" s="1027" t="s">
        <v>2</v>
      </c>
      <c r="C189" s="1028"/>
      <c r="D189" s="4" t="s">
        <v>5</v>
      </c>
      <c r="E189" s="4" t="s">
        <v>53</v>
      </c>
      <c r="F189" s="4" t="s">
        <v>54</v>
      </c>
      <c r="G189" s="125" t="s">
        <v>51</v>
      </c>
    </row>
    <row r="190" spans="1:7" ht="15.75" hidden="1">
      <c r="A190" s="124">
        <v>1</v>
      </c>
      <c r="B190" s="1103"/>
      <c r="C190" s="1231"/>
      <c r="D190" s="5"/>
      <c r="E190" s="267"/>
      <c r="F190" s="268"/>
      <c r="G190" s="125">
        <f>E190*F190</f>
        <v>0</v>
      </c>
    </row>
    <row r="191" spans="1:7" ht="15.75" hidden="1">
      <c r="A191" s="124">
        <v>2</v>
      </c>
      <c r="B191" s="1103"/>
      <c r="C191" s="1231"/>
      <c r="D191" s="5"/>
      <c r="E191" s="267"/>
      <c r="F191" s="268"/>
      <c r="G191" s="125">
        <f>E191*F191</f>
        <v>0</v>
      </c>
    </row>
    <row r="192" spans="1:7" ht="15.75" hidden="1">
      <c r="A192" s="124">
        <v>3</v>
      </c>
      <c r="B192" s="1103"/>
      <c r="C192" s="1231"/>
      <c r="D192" s="5"/>
      <c r="E192" s="267"/>
      <c r="F192" s="268"/>
      <c r="G192" s="125">
        <f>E192*F192</f>
        <v>0</v>
      </c>
    </row>
    <row r="193" spans="1:7" ht="15.75" hidden="1">
      <c r="A193" s="109" t="s">
        <v>35</v>
      </c>
      <c r="B193" s="1047"/>
      <c r="C193" s="1048"/>
      <c r="D193" s="101"/>
      <c r="E193" s="102"/>
      <c r="F193" s="97"/>
      <c r="G193" s="159">
        <f>E193*F193</f>
        <v>0</v>
      </c>
    </row>
    <row r="194" spans="1:7" ht="16.5" hidden="1" thickBot="1">
      <c r="A194" s="1049" t="s">
        <v>52</v>
      </c>
      <c r="B194" s="1050"/>
      <c r="C194" s="1050"/>
      <c r="D194" s="160"/>
      <c r="E194" s="160"/>
      <c r="F194" s="160"/>
      <c r="G194" s="117">
        <f>SUM(G190:G193)</f>
        <v>0</v>
      </c>
    </row>
    <row r="195" ht="12.75" hidden="1"/>
    <row r="196" ht="12.75" hidden="1"/>
    <row r="198" spans="1:7" ht="19.5" customHeight="1" hidden="1">
      <c r="A198" s="1259" t="s">
        <v>508</v>
      </c>
      <c r="B198" s="1259"/>
      <c r="C198" s="1259"/>
      <c r="D198" s="1259"/>
      <c r="E198" s="1259"/>
      <c r="F198" s="1259"/>
      <c r="G198" s="1259"/>
    </row>
    <row r="199" ht="12.75" hidden="1"/>
    <row r="200" spans="1:7" ht="18.75" hidden="1">
      <c r="A200" s="1217" t="s">
        <v>96</v>
      </c>
      <c r="B200" s="1240"/>
      <c r="C200" s="1240"/>
      <c r="D200" s="1240"/>
      <c r="E200" s="1240"/>
      <c r="F200" s="1240"/>
      <c r="G200" s="1240"/>
    </row>
    <row r="201" ht="13.5" hidden="1" thickBot="1"/>
    <row r="202" spans="1:7" ht="18.75" hidden="1">
      <c r="A202" s="1235" t="s">
        <v>97</v>
      </c>
      <c r="B202" s="1236"/>
      <c r="C202" s="1236"/>
      <c r="D202" s="1236"/>
      <c r="E202" s="1236"/>
      <c r="F202" s="1236"/>
      <c r="G202" s="553">
        <f>G208</f>
        <v>0</v>
      </c>
    </row>
    <row r="203" ht="12.75" hidden="1"/>
    <row r="204" spans="1:7" ht="15.75" hidden="1">
      <c r="A204" s="1000" t="s">
        <v>94</v>
      </c>
      <c r="B204" s="1001"/>
      <c r="C204" s="1001"/>
      <c r="D204" s="1001"/>
      <c r="E204" s="1001"/>
      <c r="F204" s="1001"/>
      <c r="G204" s="1002"/>
    </row>
    <row r="205" spans="1:7" ht="31.5" hidden="1">
      <c r="A205" s="124" t="s">
        <v>0</v>
      </c>
      <c r="B205" s="1027" t="s">
        <v>57</v>
      </c>
      <c r="C205" s="1028"/>
      <c r="D205" s="4" t="s">
        <v>5</v>
      </c>
      <c r="E205" s="5" t="s">
        <v>53</v>
      </c>
      <c r="F205" s="4" t="s">
        <v>54</v>
      </c>
      <c r="G205" s="125" t="s">
        <v>51</v>
      </c>
    </row>
    <row r="206" spans="1:7" ht="15.75" hidden="1">
      <c r="A206" s="116" t="s">
        <v>37</v>
      </c>
      <c r="B206" s="1087" t="s">
        <v>926</v>
      </c>
      <c r="C206" s="1090"/>
      <c r="D206" s="136" t="s">
        <v>261</v>
      </c>
      <c r="E206" s="136">
        <v>1</v>
      </c>
      <c r="F206" s="136">
        <v>50000</v>
      </c>
      <c r="G206" s="302">
        <f>E206*F206</f>
        <v>50000</v>
      </c>
    </row>
    <row r="207" spans="1:7" ht="15.75" hidden="1">
      <c r="A207" s="145" t="s">
        <v>35</v>
      </c>
      <c r="B207" s="1066"/>
      <c r="C207" s="1075"/>
      <c r="D207" s="79"/>
      <c r="E207" s="97"/>
      <c r="F207" s="81"/>
      <c r="G207" s="304">
        <f>E207*F207</f>
        <v>0</v>
      </c>
    </row>
    <row r="208" spans="1:7" ht="15.75" hidden="1">
      <c r="A208" s="977" t="s">
        <v>1</v>
      </c>
      <c r="B208" s="977"/>
      <c r="C208" s="977"/>
      <c r="D208" s="136"/>
      <c r="E208" s="136"/>
      <c r="F208" s="139"/>
      <c r="G208" s="306">
        <v>0</v>
      </c>
    </row>
    <row r="209" ht="12.75" hidden="1"/>
    <row r="210" ht="12.75" hidden="1"/>
    <row r="211" ht="12.75" hidden="1"/>
    <row r="212" spans="1:7" ht="38.25" customHeight="1">
      <c r="A212" s="1259" t="s">
        <v>509</v>
      </c>
      <c r="B212" s="1259"/>
      <c r="C212" s="1259"/>
      <c r="D212" s="1259"/>
      <c r="E212" s="1259"/>
      <c r="F212" s="1259"/>
      <c r="G212" s="1259"/>
    </row>
    <row r="214" spans="1:7" ht="18.75">
      <c r="A214" s="1217" t="s">
        <v>96</v>
      </c>
      <c r="B214" s="1240"/>
      <c r="C214" s="1240"/>
      <c r="D214" s="1240"/>
      <c r="E214" s="1240"/>
      <c r="F214" s="1240"/>
      <c r="G214" s="1240"/>
    </row>
    <row r="215" ht="13.5" thickBot="1"/>
    <row r="216" spans="1:7" ht="18.75">
      <c r="A216" s="1235" t="s">
        <v>97</v>
      </c>
      <c r="B216" s="1236"/>
      <c r="C216" s="1236"/>
      <c r="D216" s="1236"/>
      <c r="E216" s="1236"/>
      <c r="F216" s="1236"/>
      <c r="G216" s="553">
        <f>G223+G229</f>
        <v>228100</v>
      </c>
    </row>
    <row r="218" spans="1:7" ht="15.75">
      <c r="A218" s="1000" t="s">
        <v>94</v>
      </c>
      <c r="B218" s="1001"/>
      <c r="C218" s="1001"/>
      <c r="D218" s="1001"/>
      <c r="E218" s="1001"/>
      <c r="F218" s="1001"/>
      <c r="G218" s="1002"/>
    </row>
    <row r="219" spans="1:7" ht="31.5">
      <c r="A219" s="124" t="s">
        <v>0</v>
      </c>
      <c r="B219" s="1027" t="s">
        <v>57</v>
      </c>
      <c r="C219" s="1028"/>
      <c r="D219" s="4" t="s">
        <v>5</v>
      </c>
      <c r="E219" s="5" t="s">
        <v>53</v>
      </c>
      <c r="F219" s="4" t="s">
        <v>54</v>
      </c>
      <c r="G219" s="125" t="s">
        <v>51</v>
      </c>
    </row>
    <row r="220" spans="1:7" ht="15" customHeight="1">
      <c r="A220" s="116">
        <v>1</v>
      </c>
      <c r="B220" s="1260" t="s">
        <v>616</v>
      </c>
      <c r="C220" s="1261"/>
      <c r="D220" s="136" t="s">
        <v>769</v>
      </c>
      <c r="E220" s="36">
        <v>20</v>
      </c>
      <c r="F220" s="732">
        <v>8905</v>
      </c>
      <c r="G220" s="733">
        <f>E220*F220</f>
        <v>178100</v>
      </c>
    </row>
    <row r="221" spans="1:7" ht="18" customHeight="1">
      <c r="A221" s="116">
        <v>2</v>
      </c>
      <c r="B221" s="696" t="s">
        <v>833</v>
      </c>
      <c r="C221" s="697"/>
      <c r="D221" s="136" t="s">
        <v>261</v>
      </c>
      <c r="E221" s="36">
        <v>1</v>
      </c>
      <c r="F221" s="732">
        <v>50000</v>
      </c>
      <c r="G221" s="733">
        <f>E221*F221</f>
        <v>50000</v>
      </c>
    </row>
    <row r="222" spans="1:7" ht="33" customHeight="1" hidden="1">
      <c r="A222" s="145" t="s">
        <v>266</v>
      </c>
      <c r="B222" s="1232"/>
      <c r="C222" s="1234"/>
      <c r="D222" s="136"/>
      <c r="E222" s="36"/>
      <c r="F222" s="732"/>
      <c r="G222" s="734">
        <f>E222*F222</f>
        <v>0</v>
      </c>
    </row>
    <row r="223" spans="1:7" ht="15.75">
      <c r="A223" s="977" t="s">
        <v>1</v>
      </c>
      <c r="B223" s="977"/>
      <c r="C223" s="977"/>
      <c r="D223" s="136"/>
      <c r="E223" s="136"/>
      <c r="F223" s="732"/>
      <c r="G223" s="735">
        <f>SUM(G220:G222)</f>
        <v>228100</v>
      </c>
    </row>
    <row r="224" spans="1:7" ht="15.75">
      <c r="A224" s="179"/>
      <c r="B224" s="179"/>
      <c r="C224" s="179"/>
      <c r="D224" s="180"/>
      <c r="E224" s="180"/>
      <c r="F224" s="283"/>
      <c r="G224" s="290"/>
    </row>
    <row r="225" spans="1:7" ht="15.75" hidden="1">
      <c r="A225" s="973" t="s">
        <v>196</v>
      </c>
      <c r="B225" s="974"/>
      <c r="C225" s="974"/>
      <c r="D225" s="974"/>
      <c r="E225" s="974"/>
      <c r="F225" s="974"/>
      <c r="G225" s="1091"/>
    </row>
    <row r="226" spans="1:7" ht="31.5" hidden="1">
      <c r="A226" s="124" t="s">
        <v>0</v>
      </c>
      <c r="B226" s="1027" t="s">
        <v>2</v>
      </c>
      <c r="C226" s="1028"/>
      <c r="D226" s="4" t="s">
        <v>5</v>
      </c>
      <c r="E226" s="4" t="s">
        <v>53</v>
      </c>
      <c r="F226" s="4" t="s">
        <v>54</v>
      </c>
      <c r="G226" s="125" t="s">
        <v>51</v>
      </c>
    </row>
    <row r="227" spans="1:7" ht="15.75" hidden="1">
      <c r="A227" s="124">
        <v>1</v>
      </c>
      <c r="B227" s="1042" t="s">
        <v>674</v>
      </c>
      <c r="C227" s="1265"/>
      <c r="D227" s="5" t="s">
        <v>261</v>
      </c>
      <c r="E227" s="267">
        <v>0</v>
      </c>
      <c r="F227" s="268">
        <v>1400</v>
      </c>
      <c r="G227" s="266">
        <f>E227*F227</f>
        <v>0</v>
      </c>
    </row>
    <row r="228" spans="1:7" ht="15.75" hidden="1">
      <c r="A228" s="124">
        <v>23</v>
      </c>
      <c r="B228" s="1094"/>
      <c r="C228" s="1095"/>
      <c r="D228" s="99"/>
      <c r="E228" s="100"/>
      <c r="F228" s="562"/>
      <c r="G228" s="266">
        <f>E228*F228</f>
        <v>0</v>
      </c>
    </row>
    <row r="229" spans="1:7" ht="15.75" hidden="1">
      <c r="A229" s="977" t="s">
        <v>52</v>
      </c>
      <c r="B229" s="977"/>
      <c r="C229" s="977"/>
      <c r="D229" s="136"/>
      <c r="E229" s="136"/>
      <c r="F229" s="136"/>
      <c r="G229" s="573">
        <f>SUM(G227:G228)</f>
        <v>0</v>
      </c>
    </row>
    <row r="230" ht="12.75" hidden="1"/>
    <row r="231" spans="1:7" ht="15.75" hidden="1">
      <c r="A231" s="973" t="s">
        <v>277</v>
      </c>
      <c r="B231" s="974"/>
      <c r="C231" s="974"/>
      <c r="D231" s="974"/>
      <c r="E231" s="974"/>
      <c r="F231" s="974"/>
      <c r="G231" s="1091"/>
    </row>
    <row r="232" spans="1:7" ht="31.5" hidden="1">
      <c r="A232" s="124" t="s">
        <v>0</v>
      </c>
      <c r="B232" s="1027" t="s">
        <v>2</v>
      </c>
      <c r="C232" s="1028"/>
      <c r="D232" s="4" t="s">
        <v>5</v>
      </c>
      <c r="E232" s="4" t="s">
        <v>53</v>
      </c>
      <c r="F232" s="4" t="s">
        <v>54</v>
      </c>
      <c r="G232" s="125" t="s">
        <v>51</v>
      </c>
    </row>
    <row r="233" spans="1:7" ht="15.75" hidden="1">
      <c r="A233" s="124">
        <v>1</v>
      </c>
      <c r="B233" s="1103" t="s">
        <v>294</v>
      </c>
      <c r="C233" s="1231"/>
      <c r="D233" s="5" t="s">
        <v>295</v>
      </c>
      <c r="E233" s="267">
        <v>2</v>
      </c>
      <c r="F233" s="268">
        <v>0</v>
      </c>
      <c r="G233" s="125">
        <f>E233*F233</f>
        <v>0</v>
      </c>
    </row>
    <row r="234" spans="1:7" ht="15.75" hidden="1">
      <c r="A234" s="109" t="s">
        <v>35</v>
      </c>
      <c r="B234" s="1047"/>
      <c r="C234" s="1048"/>
      <c r="D234" s="101"/>
      <c r="E234" s="102"/>
      <c r="F234" s="97"/>
      <c r="G234" s="159">
        <f>E234*F234</f>
        <v>0</v>
      </c>
    </row>
    <row r="235" spans="1:7" ht="16.5" hidden="1" thickBot="1">
      <c r="A235" s="1049" t="s">
        <v>52</v>
      </c>
      <c r="B235" s="1050"/>
      <c r="C235" s="1050"/>
      <c r="D235" s="160"/>
      <c r="E235" s="160"/>
      <c r="F235" s="160"/>
      <c r="G235" s="117">
        <f>SUM(G233:G234)</f>
        <v>0</v>
      </c>
    </row>
    <row r="236" spans="1:7" ht="15.75" hidden="1">
      <c r="A236" s="179"/>
      <c r="B236" s="179"/>
      <c r="C236" s="179"/>
      <c r="D236" s="180"/>
      <c r="E236" s="180"/>
      <c r="F236" s="283"/>
      <c r="G236" s="284"/>
    </row>
    <row r="237" spans="1:7" ht="15.75" hidden="1">
      <c r="A237" s="179"/>
      <c r="B237" s="581" t="s">
        <v>839</v>
      </c>
      <c r="C237" s="582">
        <v>278100</v>
      </c>
      <c r="D237" s="180"/>
      <c r="E237" s="180"/>
      <c r="F237" s="180"/>
      <c r="G237" s="181"/>
    </row>
    <row r="238" spans="1:8" ht="12.75" hidden="1">
      <c r="A238" s="112"/>
      <c r="B238" s="581" t="s">
        <v>271</v>
      </c>
      <c r="C238" s="582">
        <f>C237-G223</f>
        <v>50000</v>
      </c>
      <c r="D238" s="112"/>
      <c r="E238" s="112"/>
      <c r="F238" s="112"/>
      <c r="G238" s="112"/>
      <c r="H238" s="112"/>
    </row>
    <row r="239" spans="1:8" ht="12.75" hidden="1">
      <c r="A239" s="112"/>
      <c r="B239" s="583"/>
      <c r="C239" s="584"/>
      <c r="D239" s="112"/>
      <c r="E239" s="112"/>
      <c r="F239" s="112"/>
      <c r="G239" s="112"/>
      <c r="H239" s="112"/>
    </row>
    <row r="240" spans="1:8" ht="12.75" hidden="1">
      <c r="A240" s="112"/>
      <c r="B240" s="583"/>
      <c r="C240" s="584"/>
      <c r="D240" s="112"/>
      <c r="E240" s="112"/>
      <c r="F240" s="112"/>
      <c r="G240" s="112"/>
      <c r="H240" s="112"/>
    </row>
    <row r="241" spans="1:8" ht="15.75" hidden="1">
      <c r="A241" s="1089" t="s">
        <v>847</v>
      </c>
      <c r="B241" s="1089"/>
      <c r="C241" s="1089"/>
      <c r="D241" s="1089"/>
      <c r="E241" s="1089"/>
      <c r="F241" s="1089"/>
      <c r="G241" s="565"/>
      <c r="H241" s="112"/>
    </row>
    <row r="242" ht="12.75" hidden="1"/>
    <row r="243" ht="12.75" hidden="1"/>
    <row r="244" ht="12.75" hidden="1"/>
    <row r="245" spans="1:7" ht="15.75" hidden="1">
      <c r="A245" s="930" t="s">
        <v>148</v>
      </c>
      <c r="B245" s="930"/>
      <c r="C245" s="930"/>
      <c r="D245" s="930"/>
      <c r="E245" s="930"/>
      <c r="F245" s="930"/>
      <c r="G245" s="930"/>
    </row>
    <row r="246" ht="15" customHeight="1" hidden="1" thickBot="1"/>
    <row r="247" spans="1:7" ht="15.75" customHeight="1" hidden="1">
      <c r="A247" s="1253" t="s">
        <v>149</v>
      </c>
      <c r="B247" s="1254"/>
      <c r="C247" s="1254"/>
      <c r="D247" s="1254"/>
      <c r="E247" s="1254"/>
      <c r="F247" s="1255"/>
      <c r="G247" s="679">
        <f>G252</f>
        <v>0</v>
      </c>
    </row>
    <row r="248" spans="1:7" ht="15.75" customHeight="1" hidden="1">
      <c r="A248" s="1077" t="s">
        <v>108</v>
      </c>
      <c r="B248" s="1078"/>
      <c r="C248" s="1078"/>
      <c r="D248" s="1078"/>
      <c r="E248" s="1078"/>
      <c r="F248" s="1078"/>
      <c r="G248" s="1079"/>
    </row>
    <row r="249" spans="1:7" ht="31.5" hidden="1">
      <c r="A249" s="124" t="s">
        <v>0</v>
      </c>
      <c r="B249" s="1031" t="s">
        <v>2</v>
      </c>
      <c r="C249" s="1032"/>
      <c r="D249" s="1033"/>
      <c r="E249" s="48" t="s">
        <v>7</v>
      </c>
      <c r="F249" s="48" t="s">
        <v>54</v>
      </c>
      <c r="G249" s="125" t="s">
        <v>51</v>
      </c>
    </row>
    <row r="250" spans="1:7" ht="15.75" hidden="1">
      <c r="A250" s="124">
        <v>1</v>
      </c>
      <c r="B250" s="1262" t="s">
        <v>803</v>
      </c>
      <c r="C250" s="1263"/>
      <c r="D250" s="1264"/>
      <c r="E250" s="36">
        <v>1</v>
      </c>
      <c r="F250" s="139">
        <f>150000-150000</f>
        <v>0</v>
      </c>
      <c r="G250" s="270">
        <f>E250*F250</f>
        <v>0</v>
      </c>
    </row>
    <row r="251" spans="1:7" ht="15.75" hidden="1">
      <c r="A251" s="124">
        <v>2</v>
      </c>
      <c r="B251" s="1044" t="s">
        <v>613</v>
      </c>
      <c r="C251" s="1045"/>
      <c r="D251" s="1046"/>
      <c r="E251" s="98">
        <f>1-1</f>
        <v>0</v>
      </c>
      <c r="F251" s="94">
        <f>70000-70000</f>
        <v>0</v>
      </c>
      <c r="G251" s="270">
        <f>E251*F251</f>
        <v>0</v>
      </c>
    </row>
    <row r="252" spans="1:7" ht="16.5" hidden="1" thickBot="1">
      <c r="A252" s="964" t="s">
        <v>1</v>
      </c>
      <c r="B252" s="965"/>
      <c r="C252" s="965"/>
      <c r="D252" s="965"/>
      <c r="E252" s="172"/>
      <c r="F252" s="172"/>
      <c r="G252" s="560">
        <f>SUM(G250:G251)</f>
        <v>0</v>
      </c>
    </row>
    <row r="253" ht="12.75" hidden="1"/>
    <row r="254" ht="12.75" hidden="1"/>
    <row r="255" spans="1:7" ht="23.25" customHeight="1" hidden="1">
      <c r="A255" s="1217" t="s">
        <v>293</v>
      </c>
      <c r="B255" s="1217"/>
      <c r="C255" s="1217"/>
      <c r="D255" s="1217"/>
      <c r="E255" s="1217"/>
      <c r="F255" s="1217"/>
      <c r="G255" s="1217"/>
    </row>
    <row r="256" ht="12.75" hidden="1"/>
    <row r="257" spans="1:7" ht="38.25" customHeight="1" hidden="1">
      <c r="A257" s="1259" t="s">
        <v>804</v>
      </c>
      <c r="B257" s="1259"/>
      <c r="C257" s="1259"/>
      <c r="D257" s="1259"/>
      <c r="E257" s="1259"/>
      <c r="F257" s="1259"/>
      <c r="G257" s="1259"/>
    </row>
    <row r="258" spans="1:7" ht="38.25" customHeight="1" hidden="1">
      <c r="A258" s="707"/>
      <c r="B258" s="707"/>
      <c r="C258" s="707"/>
      <c r="D258" s="707"/>
      <c r="E258" s="707"/>
      <c r="F258" s="707"/>
      <c r="G258" s="707"/>
    </row>
    <row r="259" spans="1:7" ht="18.75" hidden="1">
      <c r="A259" s="1217" t="s">
        <v>96</v>
      </c>
      <c r="B259" s="1240"/>
      <c r="C259" s="1240"/>
      <c r="D259" s="1240"/>
      <c r="E259" s="1240"/>
      <c r="F259" s="1240"/>
      <c r="G259" s="1240"/>
    </row>
    <row r="260" ht="12.75" hidden="1"/>
    <row r="261" spans="1:7" ht="18.75" hidden="1">
      <c r="A261" s="1024" t="s">
        <v>97</v>
      </c>
      <c r="B261" s="1024"/>
      <c r="C261" s="1024"/>
      <c r="D261" s="1024"/>
      <c r="E261" s="1024"/>
      <c r="F261" s="1024"/>
      <c r="G261" s="574">
        <f>G268+G275</f>
        <v>0</v>
      </c>
    </row>
    <row r="262" spans="1:7" ht="18.75" hidden="1">
      <c r="A262" s="578"/>
      <c r="B262" s="578"/>
      <c r="C262" s="578"/>
      <c r="D262" s="578"/>
      <c r="E262" s="578"/>
      <c r="F262" s="578"/>
      <c r="G262" s="579"/>
    </row>
    <row r="263" spans="1:7" ht="15.75" hidden="1">
      <c r="A263" s="1000" t="s">
        <v>196</v>
      </c>
      <c r="B263" s="1001"/>
      <c r="C263" s="1001"/>
      <c r="D263" s="1001"/>
      <c r="E263" s="1001"/>
      <c r="F263" s="1001"/>
      <c r="G263" s="1002"/>
    </row>
    <row r="264" spans="1:7" ht="31.5" hidden="1">
      <c r="A264" s="124" t="s">
        <v>0</v>
      </c>
      <c r="B264" s="1027" t="s">
        <v>57</v>
      </c>
      <c r="C264" s="1028"/>
      <c r="D264" s="4" t="s">
        <v>5</v>
      </c>
      <c r="E264" s="5" t="s">
        <v>53</v>
      </c>
      <c r="F264" s="4" t="s">
        <v>54</v>
      </c>
      <c r="G264" s="125" t="s">
        <v>51</v>
      </c>
    </row>
    <row r="265" spans="1:7" ht="15" customHeight="1" hidden="1">
      <c r="A265" s="116">
        <v>1</v>
      </c>
      <c r="B265" s="1103" t="s">
        <v>805</v>
      </c>
      <c r="C265" s="1231"/>
      <c r="D265" s="36" t="s">
        <v>261</v>
      </c>
      <c r="E265" s="36">
        <v>1</v>
      </c>
      <c r="F265" s="263">
        <f>41108-41108</f>
        <v>0</v>
      </c>
      <c r="G265" s="708">
        <f>E265*F265</f>
        <v>0</v>
      </c>
    </row>
    <row r="266" spans="1:7" ht="15" customHeight="1" hidden="1">
      <c r="A266" s="116">
        <v>2</v>
      </c>
      <c r="B266" s="1087" t="s">
        <v>806</v>
      </c>
      <c r="C266" s="1090"/>
      <c r="D266" s="36" t="s">
        <v>261</v>
      </c>
      <c r="E266" s="36">
        <v>2</v>
      </c>
      <c r="F266" s="263">
        <v>114312.5</v>
      </c>
      <c r="G266" s="708">
        <v>0</v>
      </c>
    </row>
    <row r="267" spans="1:7" ht="15.75" hidden="1">
      <c r="A267" s="145" t="s">
        <v>186</v>
      </c>
      <c r="B267" s="1066" t="s">
        <v>807</v>
      </c>
      <c r="C267" s="1067"/>
      <c r="D267" s="79" t="s">
        <v>261</v>
      </c>
      <c r="E267" s="102">
        <v>0</v>
      </c>
      <c r="F267" s="263">
        <v>0</v>
      </c>
      <c r="G267" s="709">
        <f>E267*F267</f>
        <v>0</v>
      </c>
    </row>
    <row r="268" spans="1:7" ht="15.75" hidden="1">
      <c r="A268" s="977" t="s">
        <v>1</v>
      </c>
      <c r="B268" s="977"/>
      <c r="C268" s="977"/>
      <c r="D268" s="136"/>
      <c r="E268" s="136"/>
      <c r="F268" s="139"/>
      <c r="G268" s="572">
        <f>SUM(G265:G267)</f>
        <v>0</v>
      </c>
    </row>
    <row r="269" ht="23.25" customHeight="1"/>
    <row r="270" ht="12.75">
      <c r="G270" s="112"/>
    </row>
    <row r="271" spans="1:7" ht="38.25" customHeight="1" hidden="1">
      <c r="A271" s="137"/>
      <c r="B271" s="137"/>
      <c r="C271" s="137"/>
      <c r="D271" s="137"/>
      <c r="E271" s="137"/>
      <c r="F271" s="137"/>
      <c r="G271" s="565"/>
    </row>
    <row r="272" spans="1:7" ht="38.25" customHeight="1">
      <c r="A272" s="1089" t="s">
        <v>608</v>
      </c>
      <c r="B272" s="1089"/>
      <c r="C272" s="1089"/>
      <c r="D272" s="1089"/>
      <c r="E272" s="1089"/>
      <c r="F272" s="1089"/>
      <c r="G272" s="565"/>
    </row>
  </sheetData>
  <sheetProtection/>
  <mergeCells count="197">
    <mergeCell ref="B249:D249"/>
    <mergeCell ref="B251:D251"/>
    <mergeCell ref="B250:D250"/>
    <mergeCell ref="A255:G255"/>
    <mergeCell ref="B266:C266"/>
    <mergeCell ref="A225:G225"/>
    <mergeCell ref="B226:C226"/>
    <mergeCell ref="B227:C227"/>
    <mergeCell ref="B228:C228"/>
    <mergeCell ref="A229:C229"/>
    <mergeCell ref="A272:F272"/>
    <mergeCell ref="A252:D252"/>
    <mergeCell ref="A245:G245"/>
    <mergeCell ref="A247:F247"/>
    <mergeCell ref="A248:G248"/>
    <mergeCell ref="A241:F241"/>
    <mergeCell ref="B267:C267"/>
    <mergeCell ref="A268:C268"/>
    <mergeCell ref="A257:G257"/>
    <mergeCell ref="A259:G259"/>
    <mergeCell ref="A235:C235"/>
    <mergeCell ref="B219:C219"/>
    <mergeCell ref="B220:C220"/>
    <mergeCell ref="A223:C223"/>
    <mergeCell ref="A231:G231"/>
    <mergeCell ref="B232:C232"/>
    <mergeCell ref="B222:C222"/>
    <mergeCell ref="B233:C233"/>
    <mergeCell ref="B234:C234"/>
    <mergeCell ref="B207:C207"/>
    <mergeCell ref="A208:C208"/>
    <mergeCell ref="A218:G218"/>
    <mergeCell ref="A212:G212"/>
    <mergeCell ref="A214:G214"/>
    <mergeCell ref="A216:F216"/>
    <mergeCell ref="A198:G198"/>
    <mergeCell ref="A200:G200"/>
    <mergeCell ref="A204:G204"/>
    <mergeCell ref="B205:C205"/>
    <mergeCell ref="B206:C206"/>
    <mergeCell ref="A202:F202"/>
    <mergeCell ref="B189:C189"/>
    <mergeCell ref="B190:C190"/>
    <mergeCell ref="A194:C194"/>
    <mergeCell ref="B191:C191"/>
    <mergeCell ref="B192:C192"/>
    <mergeCell ref="B193:C193"/>
    <mergeCell ref="A182:G182"/>
    <mergeCell ref="B183:D183"/>
    <mergeCell ref="B185:D185"/>
    <mergeCell ref="A186:D186"/>
    <mergeCell ref="A188:G188"/>
    <mergeCell ref="B184:D184"/>
    <mergeCell ref="A175:G175"/>
    <mergeCell ref="B176:D176"/>
    <mergeCell ref="A180:D180"/>
    <mergeCell ref="B177:D177"/>
    <mergeCell ref="B178:D178"/>
    <mergeCell ref="B179:D179"/>
    <mergeCell ref="B167:C167"/>
    <mergeCell ref="B168:C168"/>
    <mergeCell ref="B169:C169"/>
    <mergeCell ref="B171:C171"/>
    <mergeCell ref="B172:C172"/>
    <mergeCell ref="A173:C173"/>
    <mergeCell ref="B170:C170"/>
    <mergeCell ref="B166:C166"/>
    <mergeCell ref="A151:C151"/>
    <mergeCell ref="B152:E152"/>
    <mergeCell ref="A153:G153"/>
    <mergeCell ref="B154:C154"/>
    <mergeCell ref="B155:C155"/>
    <mergeCell ref="B156:C156"/>
    <mergeCell ref="A157:C157"/>
    <mergeCell ref="A159:G159"/>
    <mergeCell ref="B160:C160"/>
    <mergeCell ref="B147:C147"/>
    <mergeCell ref="B148:C148"/>
    <mergeCell ref="B149:C149"/>
    <mergeCell ref="B150:C150"/>
    <mergeCell ref="B164:C164"/>
    <mergeCell ref="B165:C165"/>
    <mergeCell ref="B161:C161"/>
    <mergeCell ref="B162:C162"/>
    <mergeCell ref="B163:C163"/>
    <mergeCell ref="A141:G141"/>
    <mergeCell ref="B142:C142"/>
    <mergeCell ref="B143:C143"/>
    <mergeCell ref="B144:C144"/>
    <mergeCell ref="B145:C145"/>
    <mergeCell ref="B146:C146"/>
    <mergeCell ref="A133:F133"/>
    <mergeCell ref="A135:G135"/>
    <mergeCell ref="C136:D136"/>
    <mergeCell ref="C137:D137"/>
    <mergeCell ref="C138:D138"/>
    <mergeCell ref="A139:F139"/>
    <mergeCell ref="C122:D122"/>
    <mergeCell ref="C123:D123"/>
    <mergeCell ref="C124:D124"/>
    <mergeCell ref="A125:F125"/>
    <mergeCell ref="A127:F127"/>
    <mergeCell ref="A128:G128"/>
    <mergeCell ref="E110:F110"/>
    <mergeCell ref="E113:F113"/>
    <mergeCell ref="A114:F114"/>
    <mergeCell ref="A121:G121"/>
    <mergeCell ref="E112:F112"/>
    <mergeCell ref="E111:F111"/>
    <mergeCell ref="C104:E104"/>
    <mergeCell ref="C105:E105"/>
    <mergeCell ref="C106:E106"/>
    <mergeCell ref="A107:F107"/>
    <mergeCell ref="A108:G108"/>
    <mergeCell ref="E109:F109"/>
    <mergeCell ref="A95:F95"/>
    <mergeCell ref="A96:G96"/>
    <mergeCell ref="A98:A99"/>
    <mergeCell ref="B98:B99"/>
    <mergeCell ref="A101:F101"/>
    <mergeCell ref="A103:G103"/>
    <mergeCell ref="B88:C88"/>
    <mergeCell ref="B89:C89"/>
    <mergeCell ref="B90:C90"/>
    <mergeCell ref="B91:C91"/>
    <mergeCell ref="B92:C92"/>
    <mergeCell ref="A93:E93"/>
    <mergeCell ref="C79:D79"/>
    <mergeCell ref="C80:D80"/>
    <mergeCell ref="A81:F81"/>
    <mergeCell ref="A84:F84"/>
    <mergeCell ref="A86:G86"/>
    <mergeCell ref="B87:C87"/>
    <mergeCell ref="B71:C71"/>
    <mergeCell ref="B72:C72"/>
    <mergeCell ref="A73:C73"/>
    <mergeCell ref="A76:F76"/>
    <mergeCell ref="A77:G77"/>
    <mergeCell ref="C78:D78"/>
    <mergeCell ref="B64:D64"/>
    <mergeCell ref="B65:D65"/>
    <mergeCell ref="B66:D66"/>
    <mergeCell ref="A67:D67"/>
    <mergeCell ref="A69:G69"/>
    <mergeCell ref="B70:C70"/>
    <mergeCell ref="A57:G57"/>
    <mergeCell ref="B58:D58"/>
    <mergeCell ref="B59:D59"/>
    <mergeCell ref="B60:D60"/>
    <mergeCell ref="A61:D61"/>
    <mergeCell ref="A63:G63"/>
    <mergeCell ref="B50:E50"/>
    <mergeCell ref="A51:G51"/>
    <mergeCell ref="B52:C52"/>
    <mergeCell ref="B53:C53"/>
    <mergeCell ref="B54:C54"/>
    <mergeCell ref="A55:C55"/>
    <mergeCell ref="B43:C43"/>
    <mergeCell ref="B44:C44"/>
    <mergeCell ref="B45:C45"/>
    <mergeCell ref="B46:C46"/>
    <mergeCell ref="B47:C47"/>
    <mergeCell ref="A48:C48"/>
    <mergeCell ref="A36:G36"/>
    <mergeCell ref="C37:D37"/>
    <mergeCell ref="C38:D38"/>
    <mergeCell ref="C39:D39"/>
    <mergeCell ref="A40:F40"/>
    <mergeCell ref="A42:G42"/>
    <mergeCell ref="A28:F28"/>
    <mergeCell ref="A30:G30"/>
    <mergeCell ref="C31:D31"/>
    <mergeCell ref="C32:D32"/>
    <mergeCell ref="C33:D33"/>
    <mergeCell ref="A34:F34"/>
    <mergeCell ref="B12:C12"/>
    <mergeCell ref="A13:C13"/>
    <mergeCell ref="B24:C24"/>
    <mergeCell ref="B25:C25"/>
    <mergeCell ref="B26:C26"/>
    <mergeCell ref="B27:C27"/>
    <mergeCell ref="A3:G3"/>
    <mergeCell ref="A5:G5"/>
    <mergeCell ref="A7:F7"/>
    <mergeCell ref="A9:G9"/>
    <mergeCell ref="B10:C10"/>
    <mergeCell ref="B11:C11"/>
    <mergeCell ref="A261:F261"/>
    <mergeCell ref="A263:G263"/>
    <mergeCell ref="B264:C264"/>
    <mergeCell ref="B265:C265"/>
    <mergeCell ref="A1:G1"/>
    <mergeCell ref="A18:G18"/>
    <mergeCell ref="A20:G20"/>
    <mergeCell ref="A21:F21"/>
    <mergeCell ref="A22:G22"/>
    <mergeCell ref="B23:C23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75"/>
  <sheetViews>
    <sheetView view="pageBreakPreview" zoomScale="60" zoomScalePageLayoutView="0" workbookViewId="0" topLeftCell="A1">
      <selection activeCell="F174" sqref="F174"/>
    </sheetView>
  </sheetViews>
  <sheetFormatPr defaultColWidth="9.140625" defaultRowHeight="12.75"/>
  <cols>
    <col min="1" max="1" width="5.57421875" style="0" customWidth="1"/>
    <col min="2" max="2" width="31.8515625" style="0" customWidth="1"/>
    <col min="3" max="3" width="17.57421875" style="0" customWidth="1"/>
    <col min="4" max="4" width="9.421875" style="0" customWidth="1"/>
    <col min="5" max="5" width="12.57421875" style="0" customWidth="1"/>
    <col min="6" max="6" width="14.57421875" style="0" customWidth="1"/>
    <col min="7" max="7" width="18.57421875" style="0" customWidth="1"/>
  </cols>
  <sheetData>
    <row r="1" spans="1:7" ht="23.25" customHeight="1">
      <c r="A1" s="1217" t="s">
        <v>296</v>
      </c>
      <c r="B1" s="1217"/>
      <c r="C1" s="1217"/>
      <c r="D1" s="1217"/>
      <c r="E1" s="1217"/>
      <c r="F1" s="1217"/>
      <c r="G1" s="1217"/>
    </row>
    <row r="2" spans="1:7" ht="13.5" customHeight="1">
      <c r="A2" s="288"/>
      <c r="B2" s="288"/>
      <c r="C2" s="288"/>
      <c r="D2" s="288"/>
      <c r="E2" s="288"/>
      <c r="F2" s="288"/>
      <c r="G2" s="288"/>
    </row>
    <row r="3" spans="1:7" ht="51" customHeight="1">
      <c r="A3" s="1259" t="s">
        <v>297</v>
      </c>
      <c r="B3" s="1259"/>
      <c r="C3" s="1259"/>
      <c r="D3" s="1259"/>
      <c r="E3" s="1259"/>
      <c r="F3" s="1259"/>
      <c r="G3" s="1259"/>
    </row>
    <row r="4" spans="1:7" ht="13.5" customHeight="1">
      <c r="A4" s="288"/>
      <c r="B4" s="288"/>
      <c r="C4" s="288"/>
      <c r="D4" s="288"/>
      <c r="E4" s="288"/>
      <c r="F4" s="288"/>
      <c r="G4" s="288"/>
    </row>
    <row r="5" spans="1:7" ht="18.75">
      <c r="A5" s="1217" t="s">
        <v>298</v>
      </c>
      <c r="B5" s="1240"/>
      <c r="C5" s="1240"/>
      <c r="D5" s="1240"/>
      <c r="E5" s="1240"/>
      <c r="F5" s="1240"/>
      <c r="G5" s="1240"/>
    </row>
    <row r="6" spans="1:7" ht="37.5" customHeight="1" hidden="1">
      <c r="A6" s="1061" t="s">
        <v>187</v>
      </c>
      <c r="B6" s="1062"/>
      <c r="C6" s="1062"/>
      <c r="D6" s="1062"/>
      <c r="E6" s="1062"/>
      <c r="F6" s="1063"/>
      <c r="G6" s="163"/>
    </row>
    <row r="7" spans="1:7" ht="15.75" hidden="1">
      <c r="A7" s="1055" t="s">
        <v>100</v>
      </c>
      <c r="B7" s="1056"/>
      <c r="C7" s="1056"/>
      <c r="D7" s="1056"/>
      <c r="E7" s="1056"/>
      <c r="F7" s="1056"/>
      <c r="G7" s="1057"/>
    </row>
    <row r="8" spans="1:7" ht="31.5" customHeight="1" hidden="1">
      <c r="A8" s="124" t="s">
        <v>0</v>
      </c>
      <c r="B8" s="1065" t="s">
        <v>57</v>
      </c>
      <c r="C8" s="1065"/>
      <c r="D8" s="4" t="s">
        <v>5</v>
      </c>
      <c r="E8" s="4" t="s">
        <v>53</v>
      </c>
      <c r="F8" s="4" t="s">
        <v>54</v>
      </c>
      <c r="G8" s="125" t="s">
        <v>51</v>
      </c>
    </row>
    <row r="9" spans="1:7" ht="15.75" hidden="1">
      <c r="A9" s="116">
        <v>1</v>
      </c>
      <c r="B9" s="1066"/>
      <c r="C9" s="1067"/>
      <c r="D9" s="136"/>
      <c r="E9" s="136"/>
      <c r="F9" s="136"/>
      <c r="G9" s="144">
        <f>E9*F9*12</f>
        <v>0</v>
      </c>
    </row>
    <row r="10" spans="1:7" ht="15.75" hidden="1">
      <c r="A10" s="116">
        <v>2</v>
      </c>
      <c r="B10" s="1066"/>
      <c r="C10" s="1067"/>
      <c r="D10" s="136"/>
      <c r="E10" s="136"/>
      <c r="F10" s="263"/>
      <c r="G10" s="262">
        <f>E10*F10*12</f>
        <v>0</v>
      </c>
    </row>
    <row r="11" spans="1:7" ht="15.75" hidden="1">
      <c r="A11" s="116">
        <v>3</v>
      </c>
      <c r="B11" s="1066"/>
      <c r="C11" s="1067"/>
      <c r="D11" s="136"/>
      <c r="E11" s="136"/>
      <c r="F11" s="136"/>
      <c r="G11" s="262">
        <f>E11*F11*12</f>
        <v>0</v>
      </c>
    </row>
    <row r="12" spans="1:7" ht="15.75" hidden="1">
      <c r="A12" s="145" t="s">
        <v>35</v>
      </c>
      <c r="B12" s="1066"/>
      <c r="C12" s="1067"/>
      <c r="D12" s="79"/>
      <c r="E12" s="80"/>
      <c r="F12" s="81"/>
      <c r="G12" s="144">
        <f>E12*F12*12</f>
        <v>0</v>
      </c>
    </row>
    <row r="13" spans="1:7" ht="15.75" hidden="1">
      <c r="A13" s="1109" t="s">
        <v>1</v>
      </c>
      <c r="B13" s="1110"/>
      <c r="C13" s="1110"/>
      <c r="D13" s="1110"/>
      <c r="E13" s="1110"/>
      <c r="F13" s="1218"/>
      <c r="G13" s="289">
        <f>SUM(G9:G12)</f>
        <v>0</v>
      </c>
    </row>
    <row r="14" spans="1:7" ht="31.5" customHeight="1" hidden="1">
      <c r="A14" s="182"/>
      <c r="B14" s="178"/>
      <c r="C14" s="178"/>
      <c r="D14" s="178"/>
      <c r="E14" s="178"/>
      <c r="F14" s="178"/>
      <c r="G14" s="183"/>
    </row>
    <row r="15" spans="1:7" ht="15.75" hidden="1">
      <c r="A15" s="1055" t="s">
        <v>111</v>
      </c>
      <c r="B15" s="1056"/>
      <c r="C15" s="1056"/>
      <c r="D15" s="1056"/>
      <c r="E15" s="1056"/>
      <c r="F15" s="1056"/>
      <c r="G15" s="1057"/>
    </row>
    <row r="16" spans="1:7" ht="31.5" hidden="1">
      <c r="A16" s="124" t="s">
        <v>0</v>
      </c>
      <c r="B16" s="7" t="s">
        <v>57</v>
      </c>
      <c r="C16" s="998" t="s">
        <v>7</v>
      </c>
      <c r="D16" s="1076"/>
      <c r="E16" s="4" t="s">
        <v>73</v>
      </c>
      <c r="F16" s="4" t="s">
        <v>68</v>
      </c>
      <c r="G16" s="125" t="s">
        <v>51</v>
      </c>
    </row>
    <row r="17" spans="1:7" ht="15.75" hidden="1">
      <c r="A17" s="150">
        <v>1</v>
      </c>
      <c r="B17" s="82"/>
      <c r="C17" s="1080"/>
      <c r="D17" s="1081"/>
      <c r="E17" s="89"/>
      <c r="F17" s="84"/>
      <c r="G17" s="152">
        <f>C17*E17*F17</f>
        <v>0</v>
      </c>
    </row>
    <row r="18" spans="1:7" ht="15.75" hidden="1">
      <c r="A18" s="153" t="s">
        <v>35</v>
      </c>
      <c r="B18" s="82"/>
      <c r="C18" s="1073"/>
      <c r="D18" s="1074"/>
      <c r="E18" s="90"/>
      <c r="F18" s="71"/>
      <c r="G18" s="154">
        <f>F18*2</f>
        <v>0</v>
      </c>
    </row>
    <row r="19" spans="1:7" ht="15.75" hidden="1">
      <c r="A19" s="989" t="s">
        <v>1</v>
      </c>
      <c r="B19" s="990"/>
      <c r="C19" s="990"/>
      <c r="D19" s="990"/>
      <c r="E19" s="990"/>
      <c r="F19" s="991"/>
      <c r="G19" s="155">
        <f>SUM(G17:G18)</f>
        <v>0</v>
      </c>
    </row>
    <row r="20" spans="1:7" ht="31.5" customHeight="1" hidden="1">
      <c r="A20" s="182"/>
      <c r="B20" s="178"/>
      <c r="C20" s="178"/>
      <c r="D20" s="178"/>
      <c r="E20" s="178"/>
      <c r="F20" s="178"/>
      <c r="G20" s="183"/>
    </row>
    <row r="21" spans="1:7" ht="15.75" hidden="1">
      <c r="A21" s="1000" t="s">
        <v>99</v>
      </c>
      <c r="B21" s="1001"/>
      <c r="C21" s="1001"/>
      <c r="D21" s="1001"/>
      <c r="E21" s="1001"/>
      <c r="F21" s="1001"/>
      <c r="G21" s="1002"/>
    </row>
    <row r="22" spans="1:7" ht="31.5" hidden="1">
      <c r="A22" s="124" t="s">
        <v>0</v>
      </c>
      <c r="B22" s="48" t="s">
        <v>76</v>
      </c>
      <c r="C22" s="963" t="s">
        <v>2</v>
      </c>
      <c r="D22" s="963"/>
      <c r="E22" s="48" t="s">
        <v>7</v>
      </c>
      <c r="F22" s="48" t="s">
        <v>54</v>
      </c>
      <c r="G22" s="125" t="s">
        <v>51</v>
      </c>
    </row>
    <row r="23" spans="1:7" ht="15.75" hidden="1">
      <c r="A23" s="124">
        <v>1</v>
      </c>
      <c r="B23" s="92" t="s">
        <v>190</v>
      </c>
      <c r="C23" s="1025"/>
      <c r="D23" s="1026"/>
      <c r="E23" s="93"/>
      <c r="F23" s="94"/>
      <c r="G23" s="126">
        <f>E23*F23</f>
        <v>0</v>
      </c>
    </row>
    <row r="24" spans="1:7" ht="15.75" hidden="1">
      <c r="A24" s="135" t="s">
        <v>35</v>
      </c>
      <c r="B24" s="92"/>
      <c r="C24" s="1025"/>
      <c r="D24" s="1026"/>
      <c r="E24" s="92"/>
      <c r="F24" s="94"/>
      <c r="G24" s="128">
        <f>E24*F24</f>
        <v>0</v>
      </c>
    </row>
    <row r="25" spans="1:7" ht="15.75" hidden="1">
      <c r="A25" s="973" t="s">
        <v>1</v>
      </c>
      <c r="B25" s="974"/>
      <c r="C25" s="974"/>
      <c r="D25" s="974"/>
      <c r="E25" s="974"/>
      <c r="F25" s="975"/>
      <c r="G25" s="129">
        <f>SUM(G23:G24)</f>
        <v>0</v>
      </c>
    </row>
    <row r="26" spans="1:7" ht="18.75" customHeight="1" hidden="1">
      <c r="A26" s="182"/>
      <c r="B26" s="178"/>
      <c r="C26" s="178"/>
      <c r="D26" s="178"/>
      <c r="E26" s="178"/>
      <c r="F26" s="178"/>
      <c r="G26" s="183"/>
    </row>
    <row r="27" spans="1:7" ht="15.75" hidden="1">
      <c r="A27" s="1000" t="s">
        <v>94</v>
      </c>
      <c r="B27" s="1001"/>
      <c r="C27" s="1001"/>
      <c r="D27" s="1001"/>
      <c r="E27" s="1001"/>
      <c r="F27" s="1001"/>
      <c r="G27" s="1002"/>
    </row>
    <row r="28" spans="1:7" ht="31.5" hidden="1">
      <c r="A28" s="124" t="s">
        <v>0</v>
      </c>
      <c r="B28" s="1027" t="s">
        <v>57</v>
      </c>
      <c r="C28" s="1028"/>
      <c r="D28" s="4" t="s">
        <v>5</v>
      </c>
      <c r="E28" s="5" t="s">
        <v>53</v>
      </c>
      <c r="F28" s="4" t="s">
        <v>54</v>
      </c>
      <c r="G28" s="125" t="s">
        <v>51</v>
      </c>
    </row>
    <row r="29" spans="1:7" ht="16.5" customHeight="1" hidden="1">
      <c r="A29" s="116" t="s">
        <v>37</v>
      </c>
      <c r="B29" s="1053"/>
      <c r="C29" s="1054"/>
      <c r="D29" s="36"/>
      <c r="E29" s="136"/>
      <c r="F29" s="136"/>
      <c r="G29" s="146">
        <f>E29*F29</f>
        <v>0</v>
      </c>
    </row>
    <row r="30" spans="1:7" ht="15" customHeight="1" hidden="1">
      <c r="A30" s="116">
        <v>2</v>
      </c>
      <c r="B30" s="1053"/>
      <c r="C30" s="1054"/>
      <c r="D30" s="36"/>
      <c r="E30" s="136"/>
      <c r="F30" s="136"/>
      <c r="G30" s="146">
        <f>E30*F30</f>
        <v>0</v>
      </c>
    </row>
    <row r="31" spans="1:7" ht="17.25" customHeight="1" hidden="1">
      <c r="A31" s="116">
        <v>3</v>
      </c>
      <c r="B31" s="1053"/>
      <c r="C31" s="1054"/>
      <c r="D31" s="36"/>
      <c r="E31" s="136"/>
      <c r="F31" s="136"/>
      <c r="G31" s="146">
        <f>E31*F31</f>
        <v>0</v>
      </c>
    </row>
    <row r="32" spans="1:7" ht="15.75" hidden="1">
      <c r="A32" s="145" t="s">
        <v>35</v>
      </c>
      <c r="B32" s="1066"/>
      <c r="C32" s="1075"/>
      <c r="D32" s="79"/>
      <c r="E32" s="97"/>
      <c r="F32" s="81"/>
      <c r="G32" s="146">
        <f>E32*F32</f>
        <v>0</v>
      </c>
    </row>
    <row r="33" spans="1:7" ht="15.75" hidden="1">
      <c r="A33" s="977" t="s">
        <v>1</v>
      </c>
      <c r="B33" s="977"/>
      <c r="C33" s="977"/>
      <c r="D33" s="136"/>
      <c r="E33" s="136"/>
      <c r="F33" s="139"/>
      <c r="G33" s="142">
        <f>SUM(G29:G32)</f>
        <v>0</v>
      </c>
    </row>
    <row r="34" spans="1:8" ht="15.75" hidden="1">
      <c r="A34" s="179"/>
      <c r="B34" s="179"/>
      <c r="C34" s="179"/>
      <c r="D34" s="180"/>
      <c r="E34" s="180"/>
      <c r="F34" s="283"/>
      <c r="G34" s="290"/>
      <c r="H34" s="112"/>
    </row>
    <row r="35" spans="1:8" ht="15.75" customHeight="1" hidden="1">
      <c r="A35" s="178"/>
      <c r="B35" s="1222"/>
      <c r="C35" s="1222"/>
      <c r="D35" s="1222"/>
      <c r="E35" s="1222"/>
      <c r="F35" s="178"/>
      <c r="G35" s="49"/>
      <c r="H35" s="112"/>
    </row>
    <row r="36" spans="1:7" ht="15.75" hidden="1">
      <c r="A36" s="1058" t="s">
        <v>116</v>
      </c>
      <c r="B36" s="1001"/>
      <c r="C36" s="1001"/>
      <c r="D36" s="1001"/>
      <c r="E36" s="1001"/>
      <c r="F36" s="1001"/>
      <c r="G36" s="1002"/>
    </row>
    <row r="37" spans="1:7" ht="31.5" hidden="1">
      <c r="A37" s="124" t="s">
        <v>0</v>
      </c>
      <c r="B37" s="1027" t="s">
        <v>57</v>
      </c>
      <c r="C37" s="1028"/>
      <c r="D37" s="4" t="s">
        <v>5</v>
      </c>
      <c r="E37" s="5" t="s">
        <v>53</v>
      </c>
      <c r="F37" s="4" t="s">
        <v>54</v>
      </c>
      <c r="G37" s="125" t="s">
        <v>51</v>
      </c>
    </row>
    <row r="38" spans="1:7" ht="32.25" customHeight="1" hidden="1">
      <c r="A38" s="116" t="s">
        <v>37</v>
      </c>
      <c r="B38" s="1053" t="s">
        <v>191</v>
      </c>
      <c r="C38" s="1054"/>
      <c r="D38" s="136"/>
      <c r="E38" s="136"/>
      <c r="F38" s="136"/>
      <c r="G38" s="146">
        <f>E38*F38*12</f>
        <v>0</v>
      </c>
    </row>
    <row r="39" spans="1:7" ht="15.75" hidden="1">
      <c r="A39" s="145" t="s">
        <v>35</v>
      </c>
      <c r="B39" s="1066"/>
      <c r="C39" s="1075"/>
      <c r="D39" s="79"/>
      <c r="E39" s="97"/>
      <c r="F39" s="81"/>
      <c r="G39" s="146">
        <f>E39*F39*12</f>
        <v>0</v>
      </c>
    </row>
    <row r="40" spans="1:7" ht="15.75" hidden="1">
      <c r="A40" s="1000" t="s">
        <v>1</v>
      </c>
      <c r="B40" s="1001"/>
      <c r="C40" s="1001"/>
      <c r="D40" s="136"/>
      <c r="E40" s="136"/>
      <c r="F40" s="139"/>
      <c r="G40" s="142">
        <f>SUM(G38:G39)</f>
        <v>0</v>
      </c>
    </row>
    <row r="41" spans="1:7" ht="31.5" customHeight="1" hidden="1">
      <c r="A41" s="182"/>
      <c r="B41" s="178"/>
      <c r="C41" s="178"/>
      <c r="D41" s="178"/>
      <c r="E41" s="178"/>
      <c r="F41" s="178"/>
      <c r="G41" s="183"/>
    </row>
    <row r="42" spans="1:7" ht="15.75" hidden="1">
      <c r="A42" s="1077" t="s">
        <v>269</v>
      </c>
      <c r="B42" s="1078"/>
      <c r="C42" s="1078"/>
      <c r="D42" s="1078"/>
      <c r="E42" s="1078"/>
      <c r="F42" s="1078"/>
      <c r="G42" s="1079"/>
    </row>
    <row r="43" spans="1:7" ht="31.5" hidden="1">
      <c r="A43" s="124" t="s">
        <v>0</v>
      </c>
      <c r="B43" s="1031" t="s">
        <v>80</v>
      </c>
      <c r="C43" s="1032"/>
      <c r="D43" s="1033"/>
      <c r="E43" s="48" t="s">
        <v>7</v>
      </c>
      <c r="F43" s="48" t="s">
        <v>54</v>
      </c>
      <c r="G43" s="125" t="s">
        <v>51</v>
      </c>
    </row>
    <row r="44" spans="1:7" ht="15.75" hidden="1">
      <c r="A44" s="124">
        <v>1</v>
      </c>
      <c r="B44" s="1044"/>
      <c r="C44" s="1045"/>
      <c r="D44" s="1046"/>
      <c r="E44" s="98"/>
      <c r="F44" s="94"/>
      <c r="G44" s="126">
        <f>E44*F44</f>
        <v>0</v>
      </c>
    </row>
    <row r="45" spans="1:7" ht="15.75" hidden="1">
      <c r="A45" s="135" t="s">
        <v>35</v>
      </c>
      <c r="B45" s="1044"/>
      <c r="C45" s="1045"/>
      <c r="D45" s="1046"/>
      <c r="E45" s="98"/>
      <c r="F45" s="94"/>
      <c r="G45" s="128">
        <f>E45*F45</f>
        <v>0</v>
      </c>
    </row>
    <row r="46" spans="1:7" ht="15.75" hidden="1">
      <c r="A46" s="973" t="s">
        <v>1</v>
      </c>
      <c r="B46" s="974"/>
      <c r="C46" s="974"/>
      <c r="D46" s="975"/>
      <c r="E46" s="140"/>
      <c r="F46" s="140"/>
      <c r="G46" s="129">
        <f>SUM(G44:G45)</f>
        <v>0</v>
      </c>
    </row>
    <row r="47" spans="1:7" ht="31.5" customHeight="1" hidden="1">
      <c r="A47" s="182"/>
      <c r="B47" s="178"/>
      <c r="C47" s="178"/>
      <c r="D47" s="178"/>
      <c r="E47" s="178"/>
      <c r="F47" s="178"/>
      <c r="G47" s="183"/>
    </row>
    <row r="48" spans="1:7" ht="15.75" hidden="1">
      <c r="A48" s="1077" t="s">
        <v>108</v>
      </c>
      <c r="B48" s="1078"/>
      <c r="C48" s="1078"/>
      <c r="D48" s="1078"/>
      <c r="E48" s="1078"/>
      <c r="F48" s="1078"/>
      <c r="G48" s="1079"/>
    </row>
    <row r="49" spans="1:7" ht="31.5" hidden="1">
      <c r="A49" s="124" t="s">
        <v>0</v>
      </c>
      <c r="B49" s="1031" t="s">
        <v>2</v>
      </c>
      <c r="C49" s="1032"/>
      <c r="D49" s="1033"/>
      <c r="E49" s="48" t="s">
        <v>7</v>
      </c>
      <c r="F49" s="48" t="s">
        <v>54</v>
      </c>
      <c r="G49" s="125" t="s">
        <v>51</v>
      </c>
    </row>
    <row r="50" spans="1:7" ht="15.75" hidden="1">
      <c r="A50" s="124">
        <v>1</v>
      </c>
      <c r="B50" s="1044"/>
      <c r="C50" s="1045"/>
      <c r="D50" s="1046"/>
      <c r="E50" s="98"/>
      <c r="F50" s="86"/>
      <c r="G50" s="126">
        <f>E50*F50</f>
        <v>0</v>
      </c>
    </row>
    <row r="51" spans="1:7" ht="15.75" hidden="1">
      <c r="A51" s="135" t="s">
        <v>35</v>
      </c>
      <c r="B51" s="1044"/>
      <c r="C51" s="1045"/>
      <c r="D51" s="1046"/>
      <c r="E51" s="98"/>
      <c r="F51" s="86"/>
      <c r="G51" s="128">
        <f>E51*F51</f>
        <v>0</v>
      </c>
    </row>
    <row r="52" spans="1:7" ht="15.75" hidden="1">
      <c r="A52" s="973" t="s">
        <v>1</v>
      </c>
      <c r="B52" s="974"/>
      <c r="C52" s="974"/>
      <c r="D52" s="975"/>
      <c r="E52" s="141"/>
      <c r="F52" s="141"/>
      <c r="G52" s="129">
        <f>SUM(G50:G51)</f>
        <v>0</v>
      </c>
    </row>
    <row r="53" spans="1:7" ht="31.5" customHeight="1" hidden="1">
      <c r="A53" s="182"/>
      <c r="B53" s="178"/>
      <c r="C53" s="178"/>
      <c r="D53" s="178"/>
      <c r="E53" s="178"/>
      <c r="F53" s="178"/>
      <c r="G53" s="183"/>
    </row>
    <row r="54" spans="1:7" ht="15.75" hidden="1">
      <c r="A54" s="973" t="s">
        <v>277</v>
      </c>
      <c r="B54" s="974"/>
      <c r="C54" s="974"/>
      <c r="D54" s="974"/>
      <c r="E54" s="974"/>
      <c r="F54" s="974"/>
      <c r="G54" s="1091"/>
    </row>
    <row r="55" spans="1:7" ht="31.5" hidden="1">
      <c r="A55" s="124" t="s">
        <v>0</v>
      </c>
      <c r="B55" s="1027" t="s">
        <v>2</v>
      </c>
      <c r="C55" s="1028"/>
      <c r="D55" s="4" t="s">
        <v>5</v>
      </c>
      <c r="E55" s="4" t="s">
        <v>53</v>
      </c>
      <c r="F55" s="4" t="s">
        <v>54</v>
      </c>
      <c r="G55" s="125" t="s">
        <v>51</v>
      </c>
    </row>
    <row r="56" spans="1:7" ht="15.75" hidden="1">
      <c r="A56" s="124">
        <v>1</v>
      </c>
      <c r="B56" s="1094"/>
      <c r="C56" s="1095"/>
      <c r="D56" s="99"/>
      <c r="E56" s="100"/>
      <c r="F56" s="94"/>
      <c r="G56" s="158">
        <f>E56*F56</f>
        <v>0</v>
      </c>
    </row>
    <row r="57" spans="1:7" ht="15.75" hidden="1">
      <c r="A57" s="109" t="s">
        <v>35</v>
      </c>
      <c r="B57" s="1047"/>
      <c r="C57" s="1048"/>
      <c r="D57" s="101"/>
      <c r="E57" s="102"/>
      <c r="F57" s="97"/>
      <c r="G57" s="159">
        <f>E57*F57</f>
        <v>0</v>
      </c>
    </row>
    <row r="58" spans="1:7" ht="16.5" hidden="1" thickBot="1">
      <c r="A58" s="1049" t="s">
        <v>52</v>
      </c>
      <c r="B58" s="1050"/>
      <c r="C58" s="1050"/>
      <c r="D58" s="160"/>
      <c r="E58" s="160"/>
      <c r="F58" s="160"/>
      <c r="G58" s="117">
        <f>SUM(G56:G57)</f>
        <v>0</v>
      </c>
    </row>
    <row r="59" spans="1:7" ht="15.75" hidden="1">
      <c r="A59" s="179"/>
      <c r="B59" s="179"/>
      <c r="C59" s="179"/>
      <c r="D59" s="180"/>
      <c r="E59" s="180"/>
      <c r="F59" s="180"/>
      <c r="G59" s="181"/>
    </row>
    <row r="60" ht="12.75" hidden="1"/>
    <row r="61" spans="1:7" ht="38.25" customHeight="1" hidden="1">
      <c r="A61" s="1061" t="s">
        <v>98</v>
      </c>
      <c r="B61" s="1062"/>
      <c r="C61" s="1062"/>
      <c r="D61" s="1062"/>
      <c r="E61" s="1062"/>
      <c r="F61" s="1063"/>
      <c r="G61" s="163">
        <f>G66</f>
        <v>0</v>
      </c>
    </row>
    <row r="62" spans="1:7" ht="31.5" customHeight="1" hidden="1">
      <c r="A62" s="1055" t="s">
        <v>99</v>
      </c>
      <c r="B62" s="1056"/>
      <c r="C62" s="1056"/>
      <c r="D62" s="1056"/>
      <c r="E62" s="1056"/>
      <c r="F62" s="1056"/>
      <c r="G62" s="1057"/>
    </row>
    <row r="63" spans="1:7" ht="31.5" customHeight="1" hidden="1">
      <c r="A63" s="124" t="s">
        <v>0</v>
      </c>
      <c r="B63" s="48" t="s">
        <v>76</v>
      </c>
      <c r="C63" s="1031" t="s">
        <v>2</v>
      </c>
      <c r="D63" s="1033"/>
      <c r="E63" s="48" t="s">
        <v>7</v>
      </c>
      <c r="F63" s="48" t="s">
        <v>54</v>
      </c>
      <c r="G63" s="125" t="s">
        <v>51</v>
      </c>
    </row>
    <row r="64" spans="1:7" ht="33.75" customHeight="1" hidden="1">
      <c r="A64" s="124">
        <v>1</v>
      </c>
      <c r="B64" s="92"/>
      <c r="C64" s="1025"/>
      <c r="D64" s="1026"/>
      <c r="E64" s="93"/>
      <c r="F64" s="94"/>
      <c r="G64" s="126">
        <f>E64*F64</f>
        <v>0</v>
      </c>
    </row>
    <row r="65" spans="1:7" ht="15.75" hidden="1">
      <c r="A65" s="135" t="s">
        <v>35</v>
      </c>
      <c r="B65" s="92"/>
      <c r="C65" s="1025"/>
      <c r="D65" s="1026"/>
      <c r="E65" s="92"/>
      <c r="F65" s="94"/>
      <c r="G65" s="128">
        <f>E65*F65</f>
        <v>0</v>
      </c>
    </row>
    <row r="66" spans="1:7" ht="16.5" hidden="1" thickBot="1">
      <c r="A66" s="1224" t="s">
        <v>1</v>
      </c>
      <c r="B66" s="1225"/>
      <c r="C66" s="1225"/>
      <c r="D66" s="1225"/>
      <c r="E66" s="1225"/>
      <c r="F66" s="1226"/>
      <c r="G66" s="133">
        <f>SUM(G64:G65)</f>
        <v>0</v>
      </c>
    </row>
    <row r="67" ht="12.75" hidden="1"/>
    <row r="68" ht="13.5" thickBot="1"/>
    <row r="69" spans="1:7" ht="18.75">
      <c r="A69" s="1235" t="s">
        <v>299</v>
      </c>
      <c r="B69" s="1236"/>
      <c r="C69" s="1236"/>
      <c r="D69" s="1236"/>
      <c r="E69" s="1236"/>
      <c r="F69" s="1236"/>
      <c r="G69" s="553">
        <f>G96</f>
        <v>420600</v>
      </c>
    </row>
    <row r="70" spans="1:7" ht="12.75">
      <c r="A70" s="111"/>
      <c r="B70" s="112"/>
      <c r="C70" s="112"/>
      <c r="D70" s="112"/>
      <c r="E70" s="112"/>
      <c r="F70" s="112"/>
      <c r="G70" s="113"/>
    </row>
    <row r="71" spans="1:7" ht="15.75" hidden="1">
      <c r="A71" s="1000" t="s">
        <v>100</v>
      </c>
      <c r="B71" s="1001"/>
      <c r="C71" s="1001"/>
      <c r="D71" s="1001"/>
      <c r="E71" s="1001"/>
      <c r="F71" s="1001"/>
      <c r="G71" s="1002"/>
    </row>
    <row r="72" spans="1:7" ht="31.5" hidden="1">
      <c r="A72" s="124" t="s">
        <v>0</v>
      </c>
      <c r="B72" s="1065" t="s">
        <v>57</v>
      </c>
      <c r="C72" s="1065"/>
      <c r="D72" s="4" t="s">
        <v>5</v>
      </c>
      <c r="E72" s="4" t="s">
        <v>53</v>
      </c>
      <c r="F72" s="4" t="s">
        <v>54</v>
      </c>
      <c r="G72" s="125" t="s">
        <v>51</v>
      </c>
    </row>
    <row r="73" spans="1:7" ht="15.75" hidden="1">
      <c r="A73" s="143" t="s">
        <v>185</v>
      </c>
      <c r="B73" s="1087"/>
      <c r="C73" s="1088"/>
      <c r="D73" s="36"/>
      <c r="E73" s="136"/>
      <c r="F73" s="136"/>
      <c r="G73" s="146">
        <f>E73*F73</f>
        <v>0</v>
      </c>
    </row>
    <row r="74" spans="1:7" ht="32.25" customHeight="1" hidden="1">
      <c r="A74" s="143" t="s">
        <v>186</v>
      </c>
      <c r="B74" s="1082"/>
      <c r="C74" s="1083"/>
      <c r="D74" s="79"/>
      <c r="E74" s="80"/>
      <c r="F74" s="39"/>
      <c r="G74" s="146">
        <f>E74*F74</f>
        <v>0</v>
      </c>
    </row>
    <row r="75" spans="1:7" ht="18.75" customHeight="1" hidden="1">
      <c r="A75" s="143" t="s">
        <v>266</v>
      </c>
      <c r="B75" s="1082"/>
      <c r="C75" s="1083"/>
      <c r="D75" s="79"/>
      <c r="E75" s="80"/>
      <c r="F75" s="39"/>
      <c r="G75" s="146">
        <f>E75*F75</f>
        <v>0</v>
      </c>
    </row>
    <row r="76" spans="1:7" ht="18.75" customHeight="1" hidden="1">
      <c r="A76" s="143" t="s">
        <v>263</v>
      </c>
      <c r="B76" s="1082"/>
      <c r="C76" s="1083"/>
      <c r="D76" s="79"/>
      <c r="E76" s="80"/>
      <c r="F76" s="39"/>
      <c r="G76" s="146">
        <f>E76*F76</f>
        <v>0</v>
      </c>
    </row>
    <row r="77" spans="1:7" ht="15.75" hidden="1">
      <c r="A77" s="145" t="s">
        <v>35</v>
      </c>
      <c r="B77" s="1066"/>
      <c r="C77" s="1075"/>
      <c r="D77" s="79"/>
      <c r="E77" s="80"/>
      <c r="F77" s="81"/>
      <c r="G77" s="146">
        <f>E77*F77</f>
        <v>0</v>
      </c>
    </row>
    <row r="78" spans="1:7" ht="15.75" hidden="1">
      <c r="A78" s="976" t="s">
        <v>52</v>
      </c>
      <c r="B78" s="977"/>
      <c r="C78" s="977"/>
      <c r="D78" s="977"/>
      <c r="E78" s="977"/>
      <c r="F78" s="43"/>
      <c r="G78" s="142">
        <f>SUM(G73:G77)</f>
        <v>0</v>
      </c>
    </row>
    <row r="79" spans="1:7" ht="31.5" customHeight="1" hidden="1">
      <c r="A79" s="111"/>
      <c r="B79" s="112"/>
      <c r="C79" s="112"/>
      <c r="D79" s="112"/>
      <c r="E79" s="112"/>
      <c r="F79" s="112"/>
      <c r="G79" s="113"/>
    </row>
    <row r="80" spans="1:7" ht="15.75" hidden="1">
      <c r="A80" s="976" t="s">
        <v>101</v>
      </c>
      <c r="B80" s="977"/>
      <c r="C80" s="977"/>
      <c r="D80" s="977"/>
      <c r="E80" s="977"/>
      <c r="F80" s="977"/>
      <c r="G80" s="142">
        <f>G86+G92</f>
        <v>0</v>
      </c>
    </row>
    <row r="81" spans="1:7" ht="15.75" hidden="1">
      <c r="A81" s="1000" t="s">
        <v>103</v>
      </c>
      <c r="B81" s="1001"/>
      <c r="C81" s="1001"/>
      <c r="D81" s="1001"/>
      <c r="E81" s="1001"/>
      <c r="F81" s="1001"/>
      <c r="G81" s="1002"/>
    </row>
    <row r="82" spans="1:7" ht="47.25" hidden="1">
      <c r="A82" s="114" t="s">
        <v>0</v>
      </c>
      <c r="B82" s="7" t="s">
        <v>57</v>
      </c>
      <c r="C82" s="4" t="s">
        <v>62</v>
      </c>
      <c r="D82" s="4" t="s">
        <v>63</v>
      </c>
      <c r="E82" s="4" t="s">
        <v>64</v>
      </c>
      <c r="F82" s="4" t="s">
        <v>72</v>
      </c>
      <c r="G82" s="125" t="s">
        <v>51</v>
      </c>
    </row>
    <row r="83" spans="1:7" ht="15.75" hidden="1">
      <c r="A83" s="1037" t="s">
        <v>37</v>
      </c>
      <c r="B83" s="1051" t="s">
        <v>58</v>
      </c>
      <c r="C83" s="36" t="s">
        <v>60</v>
      </c>
      <c r="D83" s="72"/>
      <c r="E83" s="72"/>
      <c r="F83" s="291"/>
      <c r="G83" s="147">
        <f>D83*E83*F83</f>
        <v>0</v>
      </c>
    </row>
    <row r="84" spans="1:7" ht="15.75" hidden="1">
      <c r="A84" s="1038"/>
      <c r="B84" s="1052"/>
      <c r="C84" s="36" t="s">
        <v>61</v>
      </c>
      <c r="D84" s="72"/>
      <c r="E84" s="72"/>
      <c r="F84" s="291"/>
      <c r="G84" s="148">
        <f>D84*E84*F84</f>
        <v>0</v>
      </c>
    </row>
    <row r="85" spans="1:7" ht="15.75" hidden="1">
      <c r="A85" s="149" t="s">
        <v>38</v>
      </c>
      <c r="B85" s="85" t="s">
        <v>59</v>
      </c>
      <c r="C85" s="78"/>
      <c r="D85" s="72"/>
      <c r="E85" s="72"/>
      <c r="F85" s="84"/>
      <c r="G85" s="148">
        <f>D85*E85*F85</f>
        <v>0</v>
      </c>
    </row>
    <row r="86" spans="1:7" ht="15.75" hidden="1">
      <c r="A86" s="973" t="s">
        <v>1</v>
      </c>
      <c r="B86" s="974"/>
      <c r="C86" s="974"/>
      <c r="D86" s="974"/>
      <c r="E86" s="974"/>
      <c r="F86" s="975"/>
      <c r="G86" s="142">
        <f>SUM(G83:G85)</f>
        <v>0</v>
      </c>
    </row>
    <row r="87" spans="1:7" ht="12.75" hidden="1">
      <c r="A87" s="111"/>
      <c r="B87" s="112"/>
      <c r="C87" s="112"/>
      <c r="D87" s="112"/>
      <c r="E87" s="112"/>
      <c r="F87" s="112"/>
      <c r="G87" s="113"/>
    </row>
    <row r="88" spans="1:7" ht="15.75" hidden="1">
      <c r="A88" s="1000" t="s">
        <v>104</v>
      </c>
      <c r="B88" s="1001"/>
      <c r="C88" s="1001"/>
      <c r="D88" s="1001"/>
      <c r="E88" s="1001"/>
      <c r="F88" s="1001"/>
      <c r="G88" s="1002"/>
    </row>
    <row r="89" spans="1:7" ht="31.5" hidden="1">
      <c r="A89" s="150" t="s">
        <v>0</v>
      </c>
      <c r="B89" s="41" t="s">
        <v>47</v>
      </c>
      <c r="C89" s="1003" t="s">
        <v>48</v>
      </c>
      <c r="D89" s="1004"/>
      <c r="E89" s="1005"/>
      <c r="F89" s="36" t="s">
        <v>4</v>
      </c>
      <c r="G89" s="151" t="s">
        <v>51</v>
      </c>
    </row>
    <row r="90" spans="1:7" ht="15.75" hidden="1">
      <c r="A90" s="150">
        <v>1</v>
      </c>
      <c r="B90" s="82"/>
      <c r="C90" s="1073"/>
      <c r="D90" s="1074"/>
      <c r="E90" s="1220"/>
      <c r="F90" s="83"/>
      <c r="G90" s="152">
        <f>F90*2</f>
        <v>0</v>
      </c>
    </row>
    <row r="91" spans="1:7" ht="15.75" hidden="1">
      <c r="A91" s="153" t="s">
        <v>35</v>
      </c>
      <c r="B91" s="82"/>
      <c r="C91" s="1073"/>
      <c r="D91" s="1074"/>
      <c r="E91" s="1220"/>
      <c r="F91" s="83"/>
      <c r="G91" s="154">
        <f>F91*2</f>
        <v>0</v>
      </c>
    </row>
    <row r="92" spans="1:7" ht="15.75" hidden="1">
      <c r="A92" s="989" t="s">
        <v>1</v>
      </c>
      <c r="B92" s="990"/>
      <c r="C92" s="990"/>
      <c r="D92" s="990"/>
      <c r="E92" s="990"/>
      <c r="F92" s="991"/>
      <c r="G92" s="155">
        <f>SUM(G90:G91)</f>
        <v>0</v>
      </c>
    </row>
    <row r="93" spans="1:7" ht="15.75">
      <c r="A93" s="1000" t="s">
        <v>300</v>
      </c>
      <c r="B93" s="1001"/>
      <c r="C93" s="1001"/>
      <c r="D93" s="1001"/>
      <c r="E93" s="1001"/>
      <c r="F93" s="1001"/>
      <c r="G93" s="1002"/>
    </row>
    <row r="94" spans="1:7" ht="15.75" customHeight="1">
      <c r="A94" s="124" t="s">
        <v>0</v>
      </c>
      <c r="B94" s="1027" t="s">
        <v>57</v>
      </c>
      <c r="C94" s="1266"/>
      <c r="D94" s="1266"/>
      <c r="E94" s="1266"/>
      <c r="F94" s="1028"/>
      <c r="G94" s="125" t="s">
        <v>51</v>
      </c>
    </row>
    <row r="95" spans="1:7" ht="15.75">
      <c r="A95" s="156">
        <v>1</v>
      </c>
      <c r="B95" s="40" t="s">
        <v>301</v>
      </c>
      <c r="C95" s="36"/>
      <c r="D95" s="87"/>
      <c r="E95" s="311"/>
      <c r="F95" s="312"/>
      <c r="G95" s="262">
        <v>420600</v>
      </c>
    </row>
    <row r="96" spans="1:7" ht="15.75">
      <c r="A96" s="959" t="s">
        <v>1</v>
      </c>
      <c r="B96" s="959"/>
      <c r="C96" s="959"/>
      <c r="D96" s="959"/>
      <c r="E96" s="959"/>
      <c r="F96" s="959"/>
      <c r="G96" s="292">
        <f>SUM(G95:G95)</f>
        <v>420600</v>
      </c>
    </row>
    <row r="97" spans="1:8" ht="31.5" customHeight="1">
      <c r="A97" s="112"/>
      <c r="B97" s="112"/>
      <c r="C97" s="112"/>
      <c r="D97" s="112"/>
      <c r="E97" s="112"/>
      <c r="F97" s="112"/>
      <c r="G97" s="112"/>
      <c r="H97" s="112"/>
    </row>
    <row r="98" spans="1:7" ht="33.75" customHeight="1" hidden="1">
      <c r="A98" s="1070" t="s">
        <v>111</v>
      </c>
      <c r="B98" s="1056"/>
      <c r="C98" s="1056"/>
      <c r="D98" s="1056"/>
      <c r="E98" s="1056"/>
      <c r="F98" s="1056"/>
      <c r="G98" s="1057"/>
    </row>
    <row r="99" spans="1:7" ht="31.5" hidden="1">
      <c r="A99" s="124" t="s">
        <v>0</v>
      </c>
      <c r="B99" s="7" t="s">
        <v>57</v>
      </c>
      <c r="C99" s="998" t="s">
        <v>7</v>
      </c>
      <c r="D99" s="1076"/>
      <c r="E99" s="4" t="s">
        <v>73</v>
      </c>
      <c r="F99" s="4" t="s">
        <v>68</v>
      </c>
      <c r="G99" s="125" t="s">
        <v>51</v>
      </c>
    </row>
    <row r="100" spans="1:7" ht="15.75" hidden="1">
      <c r="A100" s="150">
        <v>1</v>
      </c>
      <c r="B100" s="82"/>
      <c r="C100" s="1080"/>
      <c r="D100" s="1081"/>
      <c r="E100" s="89"/>
      <c r="F100" s="84"/>
      <c r="G100" s="152">
        <f>C100*E100*F100</f>
        <v>0</v>
      </c>
    </row>
    <row r="101" spans="1:7" ht="15.75" hidden="1">
      <c r="A101" s="153" t="s">
        <v>35</v>
      </c>
      <c r="B101" s="82"/>
      <c r="C101" s="1073"/>
      <c r="D101" s="1074"/>
      <c r="E101" s="90"/>
      <c r="F101" s="71"/>
      <c r="G101" s="154">
        <f>F101*2</f>
        <v>0</v>
      </c>
    </row>
    <row r="102" spans="1:7" ht="15.75" hidden="1">
      <c r="A102" s="989" t="s">
        <v>1</v>
      </c>
      <c r="B102" s="990"/>
      <c r="C102" s="990"/>
      <c r="D102" s="990"/>
      <c r="E102" s="990"/>
      <c r="F102" s="991"/>
      <c r="G102" s="155">
        <f>SUM(G100:G101)</f>
        <v>0</v>
      </c>
    </row>
    <row r="103" spans="1:7" ht="31.5" customHeight="1" hidden="1">
      <c r="A103" s="111"/>
      <c r="B103" s="112"/>
      <c r="C103" s="112"/>
      <c r="D103" s="112"/>
      <c r="E103" s="112"/>
      <c r="F103" s="112"/>
      <c r="G103" s="113"/>
    </row>
    <row r="104" spans="1:7" ht="15.75" hidden="1">
      <c r="A104" s="976" t="s">
        <v>99</v>
      </c>
      <c r="B104" s="977"/>
      <c r="C104" s="977"/>
      <c r="D104" s="977"/>
      <c r="E104" s="977"/>
      <c r="F104" s="977"/>
      <c r="G104" s="129">
        <f>G110+G116</f>
        <v>0</v>
      </c>
    </row>
    <row r="105" spans="1:7" ht="15.75" hidden="1">
      <c r="A105" s="1000" t="s">
        <v>106</v>
      </c>
      <c r="B105" s="1001"/>
      <c r="C105" s="1001"/>
      <c r="D105" s="1001"/>
      <c r="E105" s="1001"/>
      <c r="F105" s="1001"/>
      <c r="G105" s="1002"/>
    </row>
    <row r="106" spans="1:7" ht="47.25" hidden="1">
      <c r="A106" s="124" t="s">
        <v>0</v>
      </c>
      <c r="B106" s="5" t="s">
        <v>57</v>
      </c>
      <c r="C106" s="4" t="s">
        <v>6</v>
      </c>
      <c r="D106" s="4" t="s">
        <v>71</v>
      </c>
      <c r="E106" s="4" t="s">
        <v>73</v>
      </c>
      <c r="F106" s="4" t="s">
        <v>74</v>
      </c>
      <c r="G106" s="125" t="s">
        <v>51</v>
      </c>
    </row>
    <row r="107" spans="1:7" ht="15.75" hidden="1">
      <c r="A107" s="124">
        <v>1</v>
      </c>
      <c r="B107" s="92" t="s">
        <v>70</v>
      </c>
      <c r="C107" s="4" t="s">
        <v>65</v>
      </c>
      <c r="D107" s="91"/>
      <c r="E107" s="93"/>
      <c r="F107" s="94"/>
      <c r="G107" s="126">
        <f>D107*E107*F107</f>
        <v>0</v>
      </c>
    </row>
    <row r="108" spans="1:7" ht="31.5" hidden="1">
      <c r="A108" s="127">
        <v>2</v>
      </c>
      <c r="B108" s="92" t="s">
        <v>75</v>
      </c>
      <c r="C108" s="91"/>
      <c r="D108" s="91">
        <v>1</v>
      </c>
      <c r="E108" s="93"/>
      <c r="F108" s="94"/>
      <c r="G108" s="128">
        <f>D108*E108*F108</f>
        <v>0</v>
      </c>
    </row>
    <row r="109" spans="1:7" ht="15.75" hidden="1">
      <c r="A109" s="135" t="s">
        <v>35</v>
      </c>
      <c r="B109" s="92"/>
      <c r="C109" s="91"/>
      <c r="D109" s="91"/>
      <c r="E109" s="92"/>
      <c r="F109" s="94"/>
      <c r="G109" s="128">
        <f>D109*E109*F109</f>
        <v>0</v>
      </c>
    </row>
    <row r="110" spans="1:7" ht="15.75" hidden="1">
      <c r="A110" s="973" t="s">
        <v>1</v>
      </c>
      <c r="B110" s="974"/>
      <c r="C110" s="974"/>
      <c r="D110" s="974"/>
      <c r="E110" s="974"/>
      <c r="F110" s="975"/>
      <c r="G110" s="129">
        <f>SUM(G107:G109)</f>
        <v>0</v>
      </c>
    </row>
    <row r="111" spans="1:7" ht="12.75" hidden="1">
      <c r="A111" s="111"/>
      <c r="B111" s="112"/>
      <c r="C111" s="112"/>
      <c r="D111" s="112"/>
      <c r="E111" s="112"/>
      <c r="F111" s="112"/>
      <c r="G111" s="113"/>
    </row>
    <row r="112" spans="1:7" ht="15.75" hidden="1">
      <c r="A112" s="1000" t="s">
        <v>107</v>
      </c>
      <c r="B112" s="1001"/>
      <c r="C112" s="1001"/>
      <c r="D112" s="1001"/>
      <c r="E112" s="1001"/>
      <c r="F112" s="1001"/>
      <c r="G112" s="1002"/>
    </row>
    <row r="113" spans="1:7" ht="31.5" hidden="1">
      <c r="A113" s="124" t="s">
        <v>0</v>
      </c>
      <c r="B113" s="48" t="s">
        <v>76</v>
      </c>
      <c r="C113" s="963" t="s">
        <v>2</v>
      </c>
      <c r="D113" s="963"/>
      <c r="E113" s="48" t="s">
        <v>7</v>
      </c>
      <c r="F113" s="48" t="s">
        <v>54</v>
      </c>
      <c r="G113" s="125" t="s">
        <v>51</v>
      </c>
    </row>
    <row r="114" spans="1:7" ht="31.5" customHeight="1" hidden="1">
      <c r="A114" s="124">
        <v>1</v>
      </c>
      <c r="B114" s="92" t="s">
        <v>264</v>
      </c>
      <c r="C114" s="1025"/>
      <c r="D114" s="1026"/>
      <c r="E114" s="93"/>
      <c r="F114" s="94"/>
      <c r="G114" s="126">
        <f>E114*F114</f>
        <v>0</v>
      </c>
    </row>
    <row r="115" spans="1:7" ht="15.75" hidden="1">
      <c r="A115" s="135" t="s">
        <v>35</v>
      </c>
      <c r="B115" s="92"/>
      <c r="C115" s="1025"/>
      <c r="D115" s="1026"/>
      <c r="E115" s="92"/>
      <c r="F115" s="94"/>
      <c r="G115" s="128">
        <f>E115*F115</f>
        <v>0</v>
      </c>
    </row>
    <row r="116" spans="1:7" ht="15.75" hidden="1">
      <c r="A116" s="973" t="s">
        <v>1</v>
      </c>
      <c r="B116" s="974"/>
      <c r="C116" s="974"/>
      <c r="D116" s="974"/>
      <c r="E116" s="974"/>
      <c r="F116" s="975"/>
      <c r="G116" s="129">
        <f>SUM(G114:G115)</f>
        <v>0</v>
      </c>
    </row>
    <row r="117" spans="1:7" ht="31.5" customHeight="1" hidden="1">
      <c r="A117" s="111"/>
      <c r="B117" s="112"/>
      <c r="C117" s="112"/>
      <c r="D117" s="112"/>
      <c r="E117" s="112"/>
      <c r="F117" s="112"/>
      <c r="G117" s="113"/>
    </row>
    <row r="118" spans="1:7" ht="15.75" hidden="1">
      <c r="A118" s="1000" t="s">
        <v>94</v>
      </c>
      <c r="B118" s="1001"/>
      <c r="C118" s="1001"/>
      <c r="D118" s="1001"/>
      <c r="E118" s="1001"/>
      <c r="F118" s="1001"/>
      <c r="G118" s="1002"/>
    </row>
    <row r="119" spans="1:7" ht="31.5" hidden="1">
      <c r="A119" s="124" t="s">
        <v>0</v>
      </c>
      <c r="B119" s="1027" t="s">
        <v>57</v>
      </c>
      <c r="C119" s="1028"/>
      <c r="D119" s="4" t="s">
        <v>5</v>
      </c>
      <c r="E119" s="5" t="s">
        <v>53</v>
      </c>
      <c r="F119" s="4" t="s">
        <v>54</v>
      </c>
      <c r="G119" s="125" t="s">
        <v>51</v>
      </c>
    </row>
    <row r="120" spans="1:7" ht="15.75" hidden="1">
      <c r="A120" s="116" t="s">
        <v>37</v>
      </c>
      <c r="B120" s="1087" t="s">
        <v>81</v>
      </c>
      <c r="C120" s="1090"/>
      <c r="D120" s="136"/>
      <c r="E120" s="136"/>
      <c r="F120" s="136"/>
      <c r="G120" s="157"/>
    </row>
    <row r="121" spans="1:7" ht="15.75" hidden="1">
      <c r="A121" s="143" t="s">
        <v>36</v>
      </c>
      <c r="B121" s="1082"/>
      <c r="C121" s="1083"/>
      <c r="D121" s="79"/>
      <c r="E121" s="97"/>
      <c r="F121" s="81"/>
      <c r="G121" s="146">
        <f>E121*F121*12</f>
        <v>0</v>
      </c>
    </row>
    <row r="122" spans="1:7" ht="16.5" customHeight="1" hidden="1">
      <c r="A122" s="145" t="s">
        <v>35</v>
      </c>
      <c r="B122" s="1082"/>
      <c r="C122" s="1083"/>
      <c r="D122" s="79"/>
      <c r="E122" s="97"/>
      <c r="F122" s="81"/>
      <c r="G122" s="146">
        <f>E122*F122*12</f>
        <v>0</v>
      </c>
    </row>
    <row r="123" spans="1:7" ht="15.75" hidden="1">
      <c r="A123" s="143" t="s">
        <v>38</v>
      </c>
      <c r="B123" s="1066" t="s">
        <v>121</v>
      </c>
      <c r="C123" s="1075"/>
      <c r="D123" s="78"/>
      <c r="E123" s="78"/>
      <c r="F123" s="136"/>
      <c r="G123" s="157"/>
    </row>
    <row r="124" spans="1:7" ht="29.25" customHeight="1" hidden="1">
      <c r="A124" s="143" t="s">
        <v>39</v>
      </c>
      <c r="B124" s="1082"/>
      <c r="C124" s="1083"/>
      <c r="D124" s="79"/>
      <c r="E124" s="97"/>
      <c r="F124" s="39"/>
      <c r="G124" s="144">
        <f>E124*F124</f>
        <v>0</v>
      </c>
    </row>
    <row r="125" spans="1:7" ht="29.25" customHeight="1" hidden="1">
      <c r="A125" s="143" t="s">
        <v>278</v>
      </c>
      <c r="B125" s="1066"/>
      <c r="C125" s="1075"/>
      <c r="D125" s="79"/>
      <c r="E125" s="97"/>
      <c r="F125" s="39"/>
      <c r="G125" s="144">
        <f>E125*F125</f>
        <v>0</v>
      </c>
    </row>
    <row r="126" spans="1:7" ht="29.25" customHeight="1" hidden="1">
      <c r="A126" s="143" t="s">
        <v>279</v>
      </c>
      <c r="B126" s="1066"/>
      <c r="C126" s="1067"/>
      <c r="D126" s="79"/>
      <c r="E126" s="97"/>
      <c r="F126" s="39"/>
      <c r="G126" s="144">
        <f>E126*F126</f>
        <v>0</v>
      </c>
    </row>
    <row r="127" spans="1:7" ht="15.75" hidden="1">
      <c r="A127" s="145" t="s">
        <v>35</v>
      </c>
      <c r="B127" s="1066"/>
      <c r="C127" s="1075"/>
      <c r="D127" s="79"/>
      <c r="E127" s="97"/>
      <c r="F127" s="81"/>
      <c r="G127" s="146">
        <f>E127*F127</f>
        <v>0</v>
      </c>
    </row>
    <row r="128" spans="1:7" ht="15.75" hidden="1">
      <c r="A128" s="977" t="s">
        <v>1</v>
      </c>
      <c r="B128" s="977"/>
      <c r="C128" s="977"/>
      <c r="D128" s="136"/>
      <c r="E128" s="136"/>
      <c r="F128" s="139"/>
      <c r="G128" s="142">
        <f>SUM(G120:G127)</f>
        <v>0</v>
      </c>
    </row>
    <row r="129" spans="1:8" ht="31.5" customHeight="1" hidden="1">
      <c r="A129" s="309"/>
      <c r="B129" s="1222"/>
      <c r="C129" s="1222"/>
      <c r="D129" s="1222"/>
      <c r="E129" s="1222"/>
      <c r="F129" s="178"/>
      <c r="G129" s="49"/>
      <c r="H129" s="112"/>
    </row>
    <row r="130" spans="1:7" ht="15.75" hidden="1">
      <c r="A130" s="1000" t="s">
        <v>113</v>
      </c>
      <c r="B130" s="1001"/>
      <c r="C130" s="1001"/>
      <c r="D130" s="1001"/>
      <c r="E130" s="1001"/>
      <c r="F130" s="1001"/>
      <c r="G130" s="1002"/>
    </row>
    <row r="131" spans="1:7" ht="31.5" hidden="1">
      <c r="A131" s="124" t="s">
        <v>0</v>
      </c>
      <c r="B131" s="1027" t="s">
        <v>57</v>
      </c>
      <c r="C131" s="1028"/>
      <c r="D131" s="4" t="s">
        <v>5</v>
      </c>
      <c r="E131" s="5" t="s">
        <v>53</v>
      </c>
      <c r="F131" s="4" t="s">
        <v>54</v>
      </c>
      <c r="G131" s="125" t="s">
        <v>51</v>
      </c>
    </row>
    <row r="132" spans="1:7" ht="15.75" hidden="1">
      <c r="A132" s="116" t="s">
        <v>37</v>
      </c>
      <c r="B132" s="1087" t="s">
        <v>112</v>
      </c>
      <c r="C132" s="1090"/>
      <c r="D132" s="136"/>
      <c r="E132" s="136"/>
      <c r="F132" s="136"/>
      <c r="G132" s="146">
        <f>E132*F132</f>
        <v>0</v>
      </c>
    </row>
    <row r="133" spans="1:7" ht="15.75" hidden="1">
      <c r="A133" s="145" t="s">
        <v>35</v>
      </c>
      <c r="B133" s="1066"/>
      <c r="C133" s="1075"/>
      <c r="D133" s="79"/>
      <c r="E133" s="97"/>
      <c r="F133" s="81"/>
      <c r="G133" s="146">
        <f>E133*F133</f>
        <v>0</v>
      </c>
    </row>
    <row r="134" spans="1:7" ht="15.75" hidden="1">
      <c r="A134" s="1000" t="s">
        <v>1</v>
      </c>
      <c r="B134" s="1001"/>
      <c r="C134" s="1001"/>
      <c r="D134" s="136"/>
      <c r="E134" s="136"/>
      <c r="F134" s="139"/>
      <c r="G134" s="142">
        <f>SUM(G132:G133)</f>
        <v>0</v>
      </c>
    </row>
    <row r="135" spans="1:7" ht="31.5" customHeight="1" hidden="1">
      <c r="A135" s="111"/>
      <c r="B135" s="112"/>
      <c r="C135" s="112"/>
      <c r="D135" s="112"/>
      <c r="E135" s="112"/>
      <c r="F135" s="112"/>
      <c r="G135" s="113"/>
    </row>
    <row r="136" spans="1:7" ht="15.75" hidden="1">
      <c r="A136" s="1000" t="s">
        <v>116</v>
      </c>
      <c r="B136" s="1001"/>
      <c r="C136" s="1001"/>
      <c r="D136" s="1001"/>
      <c r="E136" s="1001"/>
      <c r="F136" s="1001"/>
      <c r="G136" s="1002"/>
    </row>
    <row r="137" spans="1:7" ht="31.5" hidden="1">
      <c r="A137" s="124" t="s">
        <v>0</v>
      </c>
      <c r="B137" s="1027" t="s">
        <v>57</v>
      </c>
      <c r="C137" s="1028"/>
      <c r="D137" s="4" t="s">
        <v>5</v>
      </c>
      <c r="E137" s="5" t="s">
        <v>53</v>
      </c>
      <c r="F137" s="4" t="s">
        <v>54</v>
      </c>
      <c r="G137" s="125" t="s">
        <v>51</v>
      </c>
    </row>
    <row r="138" spans="1:7" ht="15.75" hidden="1">
      <c r="A138" s="116" t="s">
        <v>37</v>
      </c>
      <c r="B138" s="1087" t="s">
        <v>117</v>
      </c>
      <c r="C138" s="1090"/>
      <c r="D138" s="136"/>
      <c r="E138" s="136"/>
      <c r="F138" s="136"/>
      <c r="G138" s="157"/>
    </row>
    <row r="139" spans="1:7" ht="15.75" hidden="1">
      <c r="A139" s="143" t="s">
        <v>36</v>
      </c>
      <c r="B139" s="1066"/>
      <c r="C139" s="1075"/>
      <c r="D139" s="79"/>
      <c r="E139" s="97"/>
      <c r="F139" s="39"/>
      <c r="G139" s="144">
        <f>E139*F139*12</f>
        <v>0</v>
      </c>
    </row>
    <row r="140" spans="1:7" ht="15.75" hidden="1">
      <c r="A140" s="145" t="s">
        <v>35</v>
      </c>
      <c r="B140" s="1066"/>
      <c r="C140" s="1075"/>
      <c r="D140" s="79"/>
      <c r="E140" s="97"/>
      <c r="F140" s="81"/>
      <c r="G140" s="146">
        <f>E140*F140*12</f>
        <v>0</v>
      </c>
    </row>
    <row r="141" spans="1:7" ht="15.75" hidden="1">
      <c r="A141" s="143" t="s">
        <v>38</v>
      </c>
      <c r="B141" s="1066" t="s">
        <v>118</v>
      </c>
      <c r="C141" s="1075"/>
      <c r="D141" s="78"/>
      <c r="E141" s="78"/>
      <c r="F141" s="136"/>
      <c r="G141" s="157"/>
    </row>
    <row r="142" spans="1:7" ht="15.75" hidden="1">
      <c r="A142" s="143" t="s">
        <v>39</v>
      </c>
      <c r="B142" s="1066"/>
      <c r="C142" s="1075"/>
      <c r="D142" s="79"/>
      <c r="E142" s="97"/>
      <c r="F142" s="39"/>
      <c r="G142" s="144">
        <f>E142*F142</f>
        <v>0</v>
      </c>
    </row>
    <row r="143" spans="1:7" ht="15.75" hidden="1">
      <c r="A143" s="145" t="s">
        <v>35</v>
      </c>
      <c r="B143" s="1066"/>
      <c r="C143" s="1075"/>
      <c r="D143" s="79"/>
      <c r="E143" s="97"/>
      <c r="F143" s="81"/>
      <c r="G143" s="146">
        <f>E143*F143</f>
        <v>0</v>
      </c>
    </row>
    <row r="144" spans="1:7" ht="15.75" hidden="1">
      <c r="A144" s="143" t="s">
        <v>40</v>
      </c>
      <c r="B144" s="1066" t="s">
        <v>119</v>
      </c>
      <c r="C144" s="1075"/>
      <c r="D144" s="78"/>
      <c r="E144" s="78"/>
      <c r="F144" s="136"/>
      <c r="G144" s="157"/>
    </row>
    <row r="145" spans="1:7" ht="15.75" hidden="1">
      <c r="A145" s="143" t="s">
        <v>41</v>
      </c>
      <c r="B145" s="1066"/>
      <c r="C145" s="1075"/>
      <c r="D145" s="79"/>
      <c r="E145" s="97"/>
      <c r="F145" s="39"/>
      <c r="G145" s="144">
        <f>E145*F145</f>
        <v>0</v>
      </c>
    </row>
    <row r="146" spans="1:7" ht="15.75" hidden="1">
      <c r="A146" s="145" t="s">
        <v>35</v>
      </c>
      <c r="B146" s="1066"/>
      <c r="C146" s="1075"/>
      <c r="D146" s="79"/>
      <c r="E146" s="97"/>
      <c r="F146" s="81"/>
      <c r="G146" s="146">
        <f>E146*F146</f>
        <v>0</v>
      </c>
    </row>
    <row r="147" spans="1:7" ht="15.75" hidden="1">
      <c r="A147" s="143" t="s">
        <v>114</v>
      </c>
      <c r="B147" s="1066" t="s">
        <v>120</v>
      </c>
      <c r="C147" s="1075"/>
      <c r="D147" s="78"/>
      <c r="E147" s="78"/>
      <c r="F147" s="136"/>
      <c r="G147" s="157"/>
    </row>
    <row r="148" spans="1:7" ht="15.75" hidden="1">
      <c r="A148" s="143" t="s">
        <v>115</v>
      </c>
      <c r="B148" s="1066"/>
      <c r="C148" s="1075"/>
      <c r="D148" s="79"/>
      <c r="E148" s="97"/>
      <c r="F148" s="39"/>
      <c r="G148" s="144">
        <f>E148*F148</f>
        <v>0</v>
      </c>
    </row>
    <row r="149" spans="1:7" ht="15.75" hidden="1">
      <c r="A149" s="145" t="s">
        <v>35</v>
      </c>
      <c r="B149" s="1066"/>
      <c r="C149" s="1075"/>
      <c r="D149" s="79"/>
      <c r="E149" s="97"/>
      <c r="F149" s="81"/>
      <c r="G149" s="146">
        <f>E149*F149</f>
        <v>0</v>
      </c>
    </row>
    <row r="150" spans="1:7" ht="15.75" hidden="1">
      <c r="A150" s="1000" t="s">
        <v>1</v>
      </c>
      <c r="B150" s="1001"/>
      <c r="C150" s="1001"/>
      <c r="D150" s="136"/>
      <c r="E150" s="136"/>
      <c r="F150" s="139"/>
      <c r="G150" s="142">
        <f>SUM(G138:G149)</f>
        <v>0</v>
      </c>
    </row>
    <row r="151" spans="1:7" ht="31.5" customHeight="1" hidden="1">
      <c r="A151" s="111"/>
      <c r="B151" s="112"/>
      <c r="C151" s="112"/>
      <c r="D151" s="112"/>
      <c r="E151" s="112"/>
      <c r="F151" s="112"/>
      <c r="G151" s="113"/>
    </row>
    <row r="152" spans="1:7" ht="15.75" hidden="1">
      <c r="A152" s="1077" t="s">
        <v>269</v>
      </c>
      <c r="B152" s="1078"/>
      <c r="C152" s="1078"/>
      <c r="D152" s="1078"/>
      <c r="E152" s="1078"/>
      <c r="F152" s="1078"/>
      <c r="G152" s="1079"/>
    </row>
    <row r="153" spans="1:7" ht="31.5" hidden="1">
      <c r="A153" s="124" t="s">
        <v>0</v>
      </c>
      <c r="B153" s="1031" t="s">
        <v>80</v>
      </c>
      <c r="C153" s="1032"/>
      <c r="D153" s="1033"/>
      <c r="E153" s="48" t="s">
        <v>7</v>
      </c>
      <c r="F153" s="48" t="s">
        <v>54</v>
      </c>
      <c r="G153" s="125" t="s">
        <v>51</v>
      </c>
    </row>
    <row r="154" spans="1:7" ht="15.75" hidden="1">
      <c r="A154" s="124">
        <v>1</v>
      </c>
      <c r="B154" s="1044"/>
      <c r="C154" s="1045"/>
      <c r="D154" s="1046"/>
      <c r="E154" s="202"/>
      <c r="F154" s="269"/>
      <c r="G154" s="126">
        <f>E154*F154</f>
        <v>0</v>
      </c>
    </row>
    <row r="155" spans="1:7" ht="18.75" customHeight="1" hidden="1">
      <c r="A155" s="124">
        <v>2</v>
      </c>
      <c r="B155" s="1044"/>
      <c r="C155" s="1045"/>
      <c r="D155" s="1046"/>
      <c r="E155" s="256"/>
      <c r="F155" s="271"/>
      <c r="G155" s="126">
        <f>E155*F155</f>
        <v>0</v>
      </c>
    </row>
    <row r="156" spans="1:7" ht="15.75" hidden="1">
      <c r="A156" s="135" t="s">
        <v>35</v>
      </c>
      <c r="B156" s="1044"/>
      <c r="C156" s="1045"/>
      <c r="D156" s="1046"/>
      <c r="E156" s="98"/>
      <c r="F156" s="94"/>
      <c r="G156" s="128">
        <f>E156*F156</f>
        <v>0</v>
      </c>
    </row>
    <row r="157" spans="1:7" ht="15.75" hidden="1">
      <c r="A157" s="973" t="s">
        <v>1</v>
      </c>
      <c r="B157" s="974"/>
      <c r="C157" s="974"/>
      <c r="D157" s="975"/>
      <c r="E157" s="140"/>
      <c r="F157" s="140"/>
      <c r="G157" s="129">
        <f>SUM(G154:G156)</f>
        <v>0</v>
      </c>
    </row>
    <row r="158" spans="1:7" ht="31.5" customHeight="1" hidden="1">
      <c r="A158" s="111"/>
      <c r="B158" s="112"/>
      <c r="C158" s="112"/>
      <c r="D158" s="112"/>
      <c r="E158" s="112"/>
      <c r="F158" s="112"/>
      <c r="G158" s="113"/>
    </row>
    <row r="159" spans="1:7" ht="15.75" hidden="1">
      <c r="A159" s="1077" t="s">
        <v>108</v>
      </c>
      <c r="B159" s="1078"/>
      <c r="C159" s="1078"/>
      <c r="D159" s="1078"/>
      <c r="E159" s="1078"/>
      <c r="F159" s="1078"/>
      <c r="G159" s="1079"/>
    </row>
    <row r="160" spans="1:7" ht="31.5" hidden="1">
      <c r="A160" s="124" t="s">
        <v>0</v>
      </c>
      <c r="B160" s="1031" t="s">
        <v>2</v>
      </c>
      <c r="C160" s="1032"/>
      <c r="D160" s="1033"/>
      <c r="E160" s="48" t="s">
        <v>7</v>
      </c>
      <c r="F160" s="48" t="s">
        <v>54</v>
      </c>
      <c r="G160" s="125" t="s">
        <v>51</v>
      </c>
    </row>
    <row r="161" spans="1:7" ht="15.75" hidden="1">
      <c r="A161" s="124">
        <v>1</v>
      </c>
      <c r="B161" s="1103"/>
      <c r="C161" s="1230"/>
      <c r="D161" s="1231"/>
      <c r="E161" s="307"/>
      <c r="F161" s="268"/>
      <c r="G161" s="126">
        <f>E161*F161</f>
        <v>0</v>
      </c>
    </row>
    <row r="162" spans="1:7" ht="15.75" hidden="1">
      <c r="A162" s="135">
        <v>2</v>
      </c>
      <c r="B162" s="1232"/>
      <c r="C162" s="1233"/>
      <c r="D162" s="1234"/>
      <c r="E162" s="307"/>
      <c r="F162" s="267"/>
      <c r="G162" s="128">
        <f>E162*F162</f>
        <v>0</v>
      </c>
    </row>
    <row r="163" spans="1:7" ht="15.75" hidden="1">
      <c r="A163" s="973" t="s">
        <v>1</v>
      </c>
      <c r="B163" s="974"/>
      <c r="C163" s="974"/>
      <c r="D163" s="975"/>
      <c r="E163" s="141"/>
      <c r="F163" s="141"/>
      <c r="G163" s="129">
        <f>SUM(G161:G162)</f>
        <v>0</v>
      </c>
    </row>
    <row r="164" spans="1:7" ht="31.5" customHeight="1" hidden="1">
      <c r="A164" s="111"/>
      <c r="B164" s="112"/>
      <c r="C164" s="112"/>
      <c r="D164" s="112"/>
      <c r="E164" s="112"/>
      <c r="F164" s="112"/>
      <c r="G164" s="113"/>
    </row>
    <row r="165" spans="1:7" ht="15.75" hidden="1">
      <c r="A165" s="973" t="s">
        <v>277</v>
      </c>
      <c r="B165" s="974"/>
      <c r="C165" s="974"/>
      <c r="D165" s="974"/>
      <c r="E165" s="974"/>
      <c r="F165" s="974"/>
      <c r="G165" s="1091"/>
    </row>
    <row r="166" spans="1:7" ht="31.5" hidden="1">
      <c r="A166" s="124" t="s">
        <v>0</v>
      </c>
      <c r="B166" s="1027" t="s">
        <v>2</v>
      </c>
      <c r="C166" s="1028"/>
      <c r="D166" s="4" t="s">
        <v>5</v>
      </c>
      <c r="E166" s="4" t="s">
        <v>53</v>
      </c>
      <c r="F166" s="4" t="s">
        <v>54</v>
      </c>
      <c r="G166" s="125" t="s">
        <v>51</v>
      </c>
    </row>
    <row r="167" spans="1:7" ht="15.75" hidden="1">
      <c r="A167" s="124">
        <v>1</v>
      </c>
      <c r="B167" s="1103"/>
      <c r="C167" s="1231"/>
      <c r="D167" s="5"/>
      <c r="E167" s="267"/>
      <c r="F167" s="268"/>
      <c r="G167" s="125">
        <f>E167*F167</f>
        <v>0</v>
      </c>
    </row>
    <row r="168" spans="1:7" ht="15.75" hidden="1">
      <c r="A168" s="124">
        <v>2</v>
      </c>
      <c r="B168" s="1103"/>
      <c r="C168" s="1231"/>
      <c r="D168" s="5"/>
      <c r="E168" s="267"/>
      <c r="F168" s="268"/>
      <c r="G168" s="125">
        <f>E168*F168</f>
        <v>0</v>
      </c>
    </row>
    <row r="169" spans="1:7" ht="15.75" hidden="1">
      <c r="A169" s="124">
        <v>3</v>
      </c>
      <c r="B169" s="1103"/>
      <c r="C169" s="1231"/>
      <c r="D169" s="5"/>
      <c r="E169" s="267"/>
      <c r="F169" s="268"/>
      <c r="G169" s="125">
        <f>E169*F169</f>
        <v>0</v>
      </c>
    </row>
    <row r="170" spans="1:7" ht="15.75" hidden="1">
      <c r="A170" s="109" t="s">
        <v>35</v>
      </c>
      <c r="B170" s="1047"/>
      <c r="C170" s="1048"/>
      <c r="D170" s="101"/>
      <c r="E170" s="102"/>
      <c r="F170" s="97"/>
      <c r="G170" s="159">
        <f>E170*F170</f>
        <v>0</v>
      </c>
    </row>
    <row r="171" spans="1:7" ht="16.5" hidden="1" thickBot="1">
      <c r="A171" s="1049" t="s">
        <v>52</v>
      </c>
      <c r="B171" s="1050"/>
      <c r="C171" s="1050"/>
      <c r="D171" s="160"/>
      <c r="E171" s="160"/>
      <c r="F171" s="160"/>
      <c r="G171" s="117">
        <f>SUM(G167:G170)</f>
        <v>0</v>
      </c>
    </row>
    <row r="173" ht="12.75">
      <c r="G173" s="112"/>
    </row>
    <row r="174" spans="1:7" ht="15.75">
      <c r="A174" s="137"/>
      <c r="B174" s="137"/>
      <c r="C174" s="137"/>
      <c r="D174" s="137"/>
      <c r="E174" s="137"/>
      <c r="F174" s="137"/>
      <c r="G174" s="565"/>
    </row>
    <row r="175" spans="1:7" ht="15.75">
      <c r="A175" s="1089" t="s">
        <v>608</v>
      </c>
      <c r="B175" s="1089"/>
      <c r="C175" s="1089"/>
      <c r="D175" s="1089"/>
      <c r="E175" s="1089"/>
      <c r="F175" s="1089"/>
      <c r="G175" s="565"/>
    </row>
  </sheetData>
  <sheetProtection/>
  <mergeCells count="141">
    <mergeCell ref="A175:F175"/>
    <mergeCell ref="B170:C170"/>
    <mergeCell ref="A171:C171"/>
    <mergeCell ref="A163:D163"/>
    <mergeCell ref="A165:G165"/>
    <mergeCell ref="B166:C166"/>
    <mergeCell ref="B167:C167"/>
    <mergeCell ref="B168:C168"/>
    <mergeCell ref="B169:C169"/>
    <mergeCell ref="B156:D156"/>
    <mergeCell ref="A157:D157"/>
    <mergeCell ref="A159:G159"/>
    <mergeCell ref="B160:D160"/>
    <mergeCell ref="B161:D161"/>
    <mergeCell ref="B162:D162"/>
    <mergeCell ref="B149:C149"/>
    <mergeCell ref="A150:C150"/>
    <mergeCell ref="A152:G152"/>
    <mergeCell ref="B153:D153"/>
    <mergeCell ref="B154:D154"/>
    <mergeCell ref="B155:D155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A130:G130"/>
    <mergeCell ref="B131:C131"/>
    <mergeCell ref="B132:C132"/>
    <mergeCell ref="B133:C133"/>
    <mergeCell ref="A134:C134"/>
    <mergeCell ref="A136:G136"/>
    <mergeCell ref="B124:C124"/>
    <mergeCell ref="B125:C125"/>
    <mergeCell ref="B126:C126"/>
    <mergeCell ref="B127:C127"/>
    <mergeCell ref="A128:C128"/>
    <mergeCell ref="B129:E129"/>
    <mergeCell ref="A118:G118"/>
    <mergeCell ref="B119:C119"/>
    <mergeCell ref="B120:C120"/>
    <mergeCell ref="B121:C121"/>
    <mergeCell ref="B122:C122"/>
    <mergeCell ref="B123:C123"/>
    <mergeCell ref="A110:F110"/>
    <mergeCell ref="A112:G112"/>
    <mergeCell ref="C113:D113"/>
    <mergeCell ref="C114:D114"/>
    <mergeCell ref="C115:D115"/>
    <mergeCell ref="A116:F116"/>
    <mergeCell ref="C99:D99"/>
    <mergeCell ref="C100:D100"/>
    <mergeCell ref="C101:D101"/>
    <mergeCell ref="A102:F102"/>
    <mergeCell ref="A104:F104"/>
    <mergeCell ref="A105:G105"/>
    <mergeCell ref="C91:E91"/>
    <mergeCell ref="A92:F92"/>
    <mergeCell ref="A93:G93"/>
    <mergeCell ref="B94:F94"/>
    <mergeCell ref="A96:F96"/>
    <mergeCell ref="A98:G98"/>
    <mergeCell ref="A83:A84"/>
    <mergeCell ref="B83:B84"/>
    <mergeCell ref="A86:F86"/>
    <mergeCell ref="A88:G88"/>
    <mergeCell ref="C89:E89"/>
    <mergeCell ref="C90:E90"/>
    <mergeCell ref="B75:C75"/>
    <mergeCell ref="B76:C76"/>
    <mergeCell ref="B77:C77"/>
    <mergeCell ref="A78:E78"/>
    <mergeCell ref="A80:F80"/>
    <mergeCell ref="A81:G81"/>
    <mergeCell ref="A66:F66"/>
    <mergeCell ref="A69:F69"/>
    <mergeCell ref="A71:G71"/>
    <mergeCell ref="B72:C72"/>
    <mergeCell ref="B73:C73"/>
    <mergeCell ref="B74:C74"/>
    <mergeCell ref="A58:C58"/>
    <mergeCell ref="A61:F61"/>
    <mergeCell ref="A62:G62"/>
    <mergeCell ref="C63:D63"/>
    <mergeCell ref="C64:D64"/>
    <mergeCell ref="C65:D65"/>
    <mergeCell ref="B51:D51"/>
    <mergeCell ref="A52:D52"/>
    <mergeCell ref="A54:G54"/>
    <mergeCell ref="B55:C55"/>
    <mergeCell ref="B56:C56"/>
    <mergeCell ref="B57:C57"/>
    <mergeCell ref="B44:D44"/>
    <mergeCell ref="B45:D45"/>
    <mergeCell ref="A46:D46"/>
    <mergeCell ref="A48:G48"/>
    <mergeCell ref="B49:D49"/>
    <mergeCell ref="B50:D50"/>
    <mergeCell ref="B37:C37"/>
    <mergeCell ref="B38:C38"/>
    <mergeCell ref="B39:C39"/>
    <mergeCell ref="A40:C40"/>
    <mergeCell ref="A42:G42"/>
    <mergeCell ref="B43:D43"/>
    <mergeCell ref="B30:C30"/>
    <mergeCell ref="B31:C31"/>
    <mergeCell ref="B32:C32"/>
    <mergeCell ref="A33:C33"/>
    <mergeCell ref="B35:E35"/>
    <mergeCell ref="A36:G36"/>
    <mergeCell ref="C23:D23"/>
    <mergeCell ref="C24:D24"/>
    <mergeCell ref="A25:F25"/>
    <mergeCell ref="A27:G27"/>
    <mergeCell ref="B28:C28"/>
    <mergeCell ref="B29:C29"/>
    <mergeCell ref="C16:D16"/>
    <mergeCell ref="C17:D17"/>
    <mergeCell ref="C18:D18"/>
    <mergeCell ref="A19:F19"/>
    <mergeCell ref="A21:G21"/>
    <mergeCell ref="C22:D22"/>
    <mergeCell ref="B9:C9"/>
    <mergeCell ref="B10:C10"/>
    <mergeCell ref="B11:C11"/>
    <mergeCell ref="B12:C12"/>
    <mergeCell ref="A13:F13"/>
    <mergeCell ref="A15:G15"/>
    <mergeCell ref="A1:G1"/>
    <mergeCell ref="A3:G3"/>
    <mergeCell ref="A5:G5"/>
    <mergeCell ref="A6:F6"/>
    <mergeCell ref="A7:G7"/>
    <mergeCell ref="B8:C8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2"/>
  <sheetViews>
    <sheetView zoomScale="75" zoomScaleNormal="75" zoomScaleSheetLayoutView="50" zoomScalePageLayoutView="0" workbookViewId="0" topLeftCell="A2">
      <selection activeCell="K59" sqref="K59"/>
    </sheetView>
  </sheetViews>
  <sheetFormatPr defaultColWidth="9.140625" defaultRowHeight="12.75"/>
  <cols>
    <col min="1" max="1" width="52.140625" style="12" customWidth="1"/>
    <col min="2" max="2" width="10.8515625" style="12" customWidth="1"/>
    <col min="3" max="3" width="13.00390625" style="12" customWidth="1"/>
    <col min="4" max="4" width="15.140625" style="12" customWidth="1"/>
    <col min="5" max="5" width="14.28125" style="12" customWidth="1"/>
    <col min="6" max="6" width="14.00390625" style="754" customWidth="1"/>
    <col min="7" max="7" width="16.140625" style="12" customWidth="1"/>
    <col min="8" max="8" width="16.00390625" style="12" customWidth="1"/>
    <col min="9" max="9" width="12.7109375" style="12" customWidth="1"/>
    <col min="10" max="10" width="14.7109375" style="12" customWidth="1"/>
    <col min="11" max="11" width="16.421875" style="12" customWidth="1"/>
    <col min="12" max="12" width="18.421875" style="12" customWidth="1"/>
    <col min="13" max="13" width="9.421875" style="12" customWidth="1"/>
    <col min="14" max="14" width="13.140625" style="12" bestFit="1" customWidth="1"/>
    <col min="15" max="16384" width="9.140625" style="12" customWidth="1"/>
  </cols>
  <sheetData>
    <row r="1" ht="15.75">
      <c r="M1" s="18"/>
    </row>
    <row r="2" spans="3:10" ht="18.75">
      <c r="C2" s="26"/>
      <c r="D2" s="27"/>
      <c r="F2" s="755"/>
      <c r="G2" s="27"/>
      <c r="H2" s="27"/>
      <c r="I2" s="26" t="s">
        <v>13</v>
      </c>
      <c r="J2" s="9"/>
    </row>
    <row r="3" spans="3:10" ht="18.75">
      <c r="C3" s="29"/>
      <c r="D3" s="27"/>
      <c r="E3" s="27"/>
      <c r="F3" s="755"/>
      <c r="G3" s="27"/>
      <c r="H3" s="27"/>
      <c r="I3" s="28" t="s">
        <v>14</v>
      </c>
      <c r="J3" s="8"/>
    </row>
    <row r="4" spans="3:10" ht="18.75">
      <c r="C4" s="29"/>
      <c r="D4" s="27"/>
      <c r="E4" s="27"/>
      <c r="F4" s="755"/>
      <c r="G4" s="27"/>
      <c r="H4" s="27"/>
      <c r="J4" s="8"/>
    </row>
    <row r="5" spans="3:10" ht="18.75">
      <c r="C5" s="10"/>
      <c r="D5" s="27"/>
      <c r="E5" s="27"/>
      <c r="F5" s="755"/>
      <c r="G5" s="27"/>
      <c r="H5" s="27"/>
      <c r="I5" s="29"/>
      <c r="J5" s="8"/>
    </row>
    <row r="6" spans="3:10" ht="18.75">
      <c r="C6" s="29"/>
      <c r="D6" s="27"/>
      <c r="E6" s="27"/>
      <c r="F6" s="755"/>
      <c r="G6" s="27"/>
      <c r="H6" s="27"/>
      <c r="I6" s="29" t="str">
        <f>'Анализ шт. расписания'!C6</f>
        <v>Демьянова М.А.</v>
      </c>
      <c r="J6" s="8"/>
    </row>
    <row r="7" spans="3:10" ht="24.75" customHeight="1">
      <c r="C7" s="29"/>
      <c r="D7" s="27"/>
      <c r="E7" s="27"/>
      <c r="F7" s="755"/>
      <c r="G7" s="27"/>
      <c r="H7" s="27"/>
      <c r="I7" s="29" t="s">
        <v>15</v>
      </c>
      <c r="J7" s="8"/>
    </row>
    <row r="8" spans="1:14" ht="15.75">
      <c r="A8" s="11"/>
      <c r="B8" s="11"/>
      <c r="D8" s="11"/>
      <c r="E8" s="11"/>
      <c r="F8" s="756"/>
      <c r="G8" s="11"/>
      <c r="H8" s="11"/>
      <c r="I8" s="11"/>
      <c r="J8" s="8"/>
      <c r="K8" s="11"/>
      <c r="L8" s="11"/>
      <c r="N8" s="17"/>
    </row>
    <row r="9" spans="1:19" ht="20.25">
      <c r="A9" s="1267" t="s">
        <v>20</v>
      </c>
      <c r="B9" s="1267"/>
      <c r="C9" s="1267"/>
      <c r="D9" s="1267"/>
      <c r="E9" s="1267"/>
      <c r="F9" s="1267"/>
      <c r="G9" s="1267"/>
      <c r="H9" s="1267"/>
      <c r="I9" s="1267"/>
      <c r="J9" s="1267"/>
      <c r="K9" s="1267"/>
      <c r="L9" s="1267"/>
      <c r="M9" s="1267"/>
      <c r="N9" s="19"/>
      <c r="O9" s="19"/>
      <c r="P9" s="19"/>
      <c r="Q9" s="19"/>
      <c r="R9" s="19"/>
      <c r="S9" s="19"/>
    </row>
    <row r="10" spans="1:13" ht="9.75" customHeight="1">
      <c r="A10" s="13"/>
      <c r="B10" s="13"/>
      <c r="C10" s="13"/>
      <c r="D10" s="13"/>
      <c r="E10" s="13"/>
      <c r="F10" s="757"/>
      <c r="G10" s="13"/>
      <c r="H10" s="15"/>
      <c r="I10" s="15"/>
      <c r="J10" s="15"/>
      <c r="K10" s="55"/>
      <c r="L10" s="55"/>
      <c r="M10" s="56"/>
    </row>
    <row r="11" spans="1:19" ht="18.75" customHeight="1">
      <c r="A11" s="942" t="str">
        <f>'Штатное расписание'!A10:C10</f>
        <v>Администрация поселка Чиринда ЭМР Красноярского края</v>
      </c>
      <c r="B11" s="942"/>
      <c r="C11" s="942"/>
      <c r="D11" s="942"/>
      <c r="E11" s="942"/>
      <c r="F11" s="942"/>
      <c r="G11" s="942"/>
      <c r="H11" s="942"/>
      <c r="I11" s="942"/>
      <c r="J11" s="942"/>
      <c r="K11" s="942"/>
      <c r="L11" s="942"/>
      <c r="M11" s="942"/>
      <c r="N11" s="20"/>
      <c r="O11" s="20"/>
      <c r="P11" s="20"/>
      <c r="Q11" s="20"/>
      <c r="R11" s="20"/>
      <c r="S11" s="20"/>
    </row>
    <row r="12" spans="1:19" ht="69.75" customHeight="1">
      <c r="A12" s="943" t="s">
        <v>19</v>
      </c>
      <c r="B12" s="943"/>
      <c r="C12" s="943"/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21"/>
      <c r="O12" s="21"/>
      <c r="P12" s="21"/>
      <c r="Q12" s="21"/>
      <c r="R12" s="21"/>
      <c r="S12" s="21"/>
    </row>
    <row r="13" spans="1:14" ht="15.75">
      <c r="A13" s="14"/>
      <c r="B13" s="14"/>
      <c r="C13" s="695"/>
      <c r="D13" s="753">
        <v>13864075.14</v>
      </c>
      <c r="E13" s="753">
        <v>12520573</v>
      </c>
      <c r="F13" s="758">
        <v>18342793</v>
      </c>
      <c r="G13" s="753">
        <v>15107796.54</v>
      </c>
      <c r="H13" s="753">
        <v>4706836.06</v>
      </c>
      <c r="I13" s="766">
        <f>H13-H17</f>
        <v>0</v>
      </c>
      <c r="J13" s="766"/>
      <c r="K13" s="767">
        <f>БС!BV234</f>
        <v>14454945.001454212</v>
      </c>
      <c r="L13" s="1274">
        <f>K17-K13</f>
        <v>-373000</v>
      </c>
      <c r="M13" s="1275"/>
      <c r="N13" s="16"/>
    </row>
    <row r="14" spans="1:13" ht="15.75">
      <c r="A14" s="1268" t="s">
        <v>21</v>
      </c>
      <c r="B14" s="1268" t="s">
        <v>95</v>
      </c>
      <c r="C14" s="1268" t="s">
        <v>22</v>
      </c>
      <c r="D14" s="1269" t="s">
        <v>874</v>
      </c>
      <c r="E14" s="1269"/>
      <c r="F14" s="1270" t="s">
        <v>783</v>
      </c>
      <c r="G14" s="1270"/>
      <c r="H14" s="1270"/>
      <c r="I14" s="1270"/>
      <c r="J14" s="1270"/>
      <c r="K14" s="1271" t="s">
        <v>887</v>
      </c>
      <c r="L14" s="1272"/>
      <c r="M14" s="1273"/>
    </row>
    <row r="15" spans="1:13" ht="82.5" customHeight="1">
      <c r="A15" s="1268"/>
      <c r="B15" s="1268"/>
      <c r="C15" s="1268"/>
      <c r="D15" s="25" t="s">
        <v>17</v>
      </c>
      <c r="E15" s="25" t="s">
        <v>18</v>
      </c>
      <c r="F15" s="759" t="s">
        <v>23</v>
      </c>
      <c r="G15" s="22" t="s">
        <v>877</v>
      </c>
      <c r="H15" s="23" t="s">
        <v>878</v>
      </c>
      <c r="I15" s="25" t="s">
        <v>24</v>
      </c>
      <c r="J15" s="25" t="s">
        <v>25</v>
      </c>
      <c r="K15" s="25" t="s">
        <v>26</v>
      </c>
      <c r="L15" s="25" t="s">
        <v>29</v>
      </c>
      <c r="M15" s="24" t="s">
        <v>27</v>
      </c>
    </row>
    <row r="16" spans="1:13" ht="15.75">
      <c r="A16" s="51">
        <v>1</v>
      </c>
      <c r="B16" s="51">
        <v>2</v>
      </c>
      <c r="C16" s="51">
        <v>3</v>
      </c>
      <c r="D16" s="51">
        <v>4</v>
      </c>
      <c r="E16" s="51">
        <v>5</v>
      </c>
      <c r="F16" s="760">
        <v>6</v>
      </c>
      <c r="G16" s="51">
        <v>7</v>
      </c>
      <c r="H16" s="51">
        <v>8</v>
      </c>
      <c r="I16" s="51">
        <v>9</v>
      </c>
      <c r="J16" s="51">
        <v>10</v>
      </c>
      <c r="K16" s="51">
        <v>11</v>
      </c>
      <c r="L16" s="51">
        <v>12</v>
      </c>
      <c r="M16" s="51">
        <v>13</v>
      </c>
    </row>
    <row r="17" spans="1:13" ht="15.75">
      <c r="A17" s="52" t="s">
        <v>28</v>
      </c>
      <c r="B17" s="52"/>
      <c r="C17" s="53"/>
      <c r="D17" s="173">
        <f>D18+D32+D41+D54+D88+D94+D97+D110+D114+D117+D119+D122+D125+D130+D135+D138+D141+D151+D161+D164+D167</f>
        <v>13864075.3</v>
      </c>
      <c r="E17" s="173">
        <f>E18+E32+E41+E54+E88+E94+E97+E110+E114+E117+E119+E122+E125+E130+E135+E138+E141+E151+E161+E164+E167</f>
        <v>12520573</v>
      </c>
      <c r="F17" s="761">
        <f>F18+F32+F41+F54+F88+F94+F97+F110+F114+F117+F119+F122+F125+F130+F135+F138+F141+F151+F161+F164+F167</f>
        <v>18342763.17</v>
      </c>
      <c r="G17" s="173">
        <f>G18+G32+G41+G54+G88+G94+G97+G110+G114+G117+G119+G122+G125+G130+G135+G138+G141+G151+G161+G164+G167</f>
        <v>15107796.799999999</v>
      </c>
      <c r="H17" s="173">
        <f>H18+H32+H41+H54+H88+H94+H97+H110+H114+H117+H119+H122+H125+H130+H135+H138+H141+H151+H161+H164+H167</f>
        <v>4706836.06</v>
      </c>
      <c r="I17" s="177">
        <f aca="true" t="shared" si="0" ref="I17:I109">H17/G17</f>
        <v>0.3115501301950262</v>
      </c>
      <c r="J17" s="173">
        <f>J18+J32+J41+J54+J88+J94+J97+J110+J114+J117+J119+J122+J125+J130+J135+J138+J141+J151+J161+J164+J167</f>
        <v>6692524.08</v>
      </c>
      <c r="K17" s="173">
        <f>K18+K32+K41+K54+K88+K94+K97+K110+K114+K117+K119+K122+K125+K130+K135+K138+K141+K151+K161+K164+K167</f>
        <v>14081945.001454212</v>
      </c>
      <c r="L17" s="173">
        <f>L18+L32+L41+L54+L88+L94+L97+L110+L114+L117+L119+L122+L125+L130+L135+L138+L141+L151+L161+L164+L167</f>
        <v>-1025851.798545788</v>
      </c>
      <c r="M17" s="174">
        <f>K17/F17-100%</f>
        <v>-0.2322887849042533</v>
      </c>
    </row>
    <row r="18" spans="1:13" ht="15.75">
      <c r="A18" s="352" t="s">
        <v>461</v>
      </c>
      <c r="B18" s="167" t="s">
        <v>134</v>
      </c>
      <c r="C18" s="170"/>
      <c r="D18" s="176">
        <f>D19+D21+D27+D30</f>
        <v>1644346</v>
      </c>
      <c r="E18" s="176">
        <f>E19+E21+E27+E30</f>
        <v>1611583.5</v>
      </c>
      <c r="F18" s="762">
        <f aca="true" t="shared" si="1" ref="F18:L18">F19+F21+F27+F30</f>
        <v>1841966</v>
      </c>
      <c r="G18" s="176">
        <f t="shared" si="1"/>
        <v>1912672.83</v>
      </c>
      <c r="H18" s="176">
        <f t="shared" si="1"/>
        <v>1258235.82</v>
      </c>
      <c r="I18" s="177">
        <f t="shared" si="0"/>
        <v>0.6578416341073868</v>
      </c>
      <c r="J18" s="176">
        <f t="shared" si="1"/>
        <v>163177.75</v>
      </c>
      <c r="K18" s="176">
        <f t="shared" si="1"/>
        <v>1785785.0020000003</v>
      </c>
      <c r="L18" s="176">
        <f t="shared" si="1"/>
        <v>-126887.8279999998</v>
      </c>
      <c r="M18" s="174">
        <f aca="true" t="shared" si="2" ref="M18:M81">K18/F18-100%</f>
        <v>-0.030500561899622247</v>
      </c>
    </row>
    <row r="19" spans="1:13" ht="15.75">
      <c r="A19" s="171" t="s">
        <v>137</v>
      </c>
      <c r="B19" s="167" t="s">
        <v>135</v>
      </c>
      <c r="C19" s="170"/>
      <c r="D19" s="176">
        <f>D20</f>
        <v>1262938</v>
      </c>
      <c r="E19" s="176">
        <f>E20</f>
        <v>1262938</v>
      </c>
      <c r="F19" s="762">
        <f>F20</f>
        <v>1262938</v>
      </c>
      <c r="G19" s="176">
        <f>G20</f>
        <v>1317244.32</v>
      </c>
      <c r="H19" s="176">
        <f>H20</f>
        <v>873605.06</v>
      </c>
      <c r="I19" s="177">
        <f t="shared" si="0"/>
        <v>0.6632065492603528</v>
      </c>
      <c r="J19" s="176">
        <f>J20</f>
        <v>0</v>
      </c>
      <c r="K19" s="176">
        <f>K20</f>
        <v>1371571.0000000002</v>
      </c>
      <c r="L19" s="173">
        <f aca="true" t="shared" si="3" ref="L19:L81">K19-G19</f>
        <v>54326.68000000017</v>
      </c>
      <c r="M19" s="174">
        <f t="shared" si="2"/>
        <v>0.08601609896922913</v>
      </c>
    </row>
    <row r="20" spans="1:13" ht="15.75">
      <c r="A20" s="169" t="s">
        <v>144</v>
      </c>
      <c r="B20" s="168" t="s">
        <v>135</v>
      </c>
      <c r="C20" s="170">
        <v>211</v>
      </c>
      <c r="D20" s="175">
        <v>1262938</v>
      </c>
      <c r="E20" s="175">
        <v>1262938</v>
      </c>
      <c r="F20" s="763">
        <v>1262938</v>
      </c>
      <c r="G20" s="175">
        <v>1317244.32</v>
      </c>
      <c r="H20" s="175">
        <v>873605.06</v>
      </c>
      <c r="I20" s="177">
        <f t="shared" si="0"/>
        <v>0.6632065492603528</v>
      </c>
      <c r="J20" s="175">
        <v>0</v>
      </c>
      <c r="K20" s="175">
        <f>'КВР 100 (0102)'!G6</f>
        <v>1371571.0000000002</v>
      </c>
      <c r="L20" s="688">
        <f t="shared" si="3"/>
        <v>54326.68000000017</v>
      </c>
      <c r="M20" s="174">
        <f t="shared" si="2"/>
        <v>0.08601609896922913</v>
      </c>
    </row>
    <row r="21" spans="1:13" ht="28.5">
      <c r="A21" s="171" t="s">
        <v>138</v>
      </c>
      <c r="B21" s="167">
        <v>112</v>
      </c>
      <c r="C21" s="170"/>
      <c r="D21" s="176">
        <f>SUM(D22:D26)</f>
        <v>0</v>
      </c>
      <c r="E21" s="176">
        <f>SUM(E22:E26)</f>
        <v>0</v>
      </c>
      <c r="F21" s="762">
        <f aca="true" t="shared" si="4" ref="F21:K21">SUM(F22:F26)</f>
        <v>197620</v>
      </c>
      <c r="G21" s="176">
        <f t="shared" si="4"/>
        <v>197620</v>
      </c>
      <c r="H21" s="176">
        <f t="shared" si="4"/>
        <v>150000</v>
      </c>
      <c r="I21" s="177">
        <f t="shared" si="0"/>
        <v>0.7590324865904261</v>
      </c>
      <c r="J21" s="176">
        <f t="shared" si="4"/>
        <v>0</v>
      </c>
      <c r="K21" s="176">
        <f t="shared" si="4"/>
        <v>0</v>
      </c>
      <c r="L21" s="173">
        <f t="shared" si="3"/>
        <v>-197620</v>
      </c>
      <c r="M21" s="174">
        <f t="shared" si="2"/>
        <v>-1</v>
      </c>
    </row>
    <row r="22" spans="1:13" ht="30" hidden="1">
      <c r="A22" s="169" t="s">
        <v>193</v>
      </c>
      <c r="B22" s="168">
        <v>112</v>
      </c>
      <c r="C22" s="170">
        <v>212</v>
      </c>
      <c r="D22" s="175">
        <v>0</v>
      </c>
      <c r="E22" s="175"/>
      <c r="F22" s="763">
        <v>0</v>
      </c>
      <c r="G22" s="175">
        <v>0</v>
      </c>
      <c r="H22" s="175"/>
      <c r="I22" s="177" t="e">
        <f t="shared" si="0"/>
        <v>#DIV/0!</v>
      </c>
      <c r="J22" s="175"/>
      <c r="K22" s="175">
        <f>'КВР 100 (0102)'!G13</f>
        <v>0</v>
      </c>
      <c r="L22" s="173">
        <f t="shared" si="3"/>
        <v>0</v>
      </c>
      <c r="M22" s="174" t="e">
        <f t="shared" si="2"/>
        <v>#DIV/0!</v>
      </c>
    </row>
    <row r="23" spans="1:13" ht="30">
      <c r="A23" s="169" t="s">
        <v>195</v>
      </c>
      <c r="B23" s="168">
        <v>112</v>
      </c>
      <c r="C23" s="170">
        <v>214</v>
      </c>
      <c r="D23" s="175">
        <v>0</v>
      </c>
      <c r="E23" s="175">
        <v>0</v>
      </c>
      <c r="F23" s="763">
        <v>197620</v>
      </c>
      <c r="G23" s="175">
        <v>197620</v>
      </c>
      <c r="H23" s="175">
        <v>150000</v>
      </c>
      <c r="I23" s="177">
        <f t="shared" si="0"/>
        <v>0.7590324865904261</v>
      </c>
      <c r="J23" s="175">
        <v>0</v>
      </c>
      <c r="K23" s="175">
        <f>'КВР 100 (0102)'!G20</f>
        <v>0</v>
      </c>
      <c r="L23" s="688">
        <f t="shared" si="3"/>
        <v>-197620</v>
      </c>
      <c r="M23" s="174">
        <f t="shared" si="2"/>
        <v>-1</v>
      </c>
    </row>
    <row r="24" spans="1:13" ht="15.75" hidden="1">
      <c r="A24" s="169" t="s">
        <v>102</v>
      </c>
      <c r="B24" s="168">
        <v>112</v>
      </c>
      <c r="C24" s="170">
        <v>222</v>
      </c>
      <c r="D24" s="175"/>
      <c r="E24" s="175"/>
      <c r="F24" s="763"/>
      <c r="G24" s="175"/>
      <c r="H24" s="175"/>
      <c r="I24" s="177" t="e">
        <f t="shared" si="0"/>
        <v>#DIV/0!</v>
      </c>
      <c r="J24" s="175"/>
      <c r="K24" s="175">
        <f>'КВР 100 (0102)'!G27</f>
        <v>0</v>
      </c>
      <c r="L24" s="173">
        <f t="shared" si="3"/>
        <v>0</v>
      </c>
      <c r="M24" s="174" t="e">
        <f t="shared" si="2"/>
        <v>#DIV/0!</v>
      </c>
    </row>
    <row r="25" spans="1:13" ht="15.75" hidden="1">
      <c r="A25" s="169" t="s">
        <v>141</v>
      </c>
      <c r="B25" s="168">
        <v>112</v>
      </c>
      <c r="C25" s="170">
        <v>226</v>
      </c>
      <c r="D25" s="175"/>
      <c r="E25" s="175"/>
      <c r="F25" s="763"/>
      <c r="G25" s="175"/>
      <c r="H25" s="175"/>
      <c r="I25" s="177" t="e">
        <f t="shared" si="0"/>
        <v>#DIV/0!</v>
      </c>
      <c r="J25" s="175"/>
      <c r="K25" s="175">
        <v>0</v>
      </c>
      <c r="L25" s="173">
        <f t="shared" si="3"/>
        <v>0</v>
      </c>
      <c r="M25" s="174" t="e">
        <f t="shared" si="2"/>
        <v>#DIV/0!</v>
      </c>
    </row>
    <row r="26" spans="1:13" ht="30" hidden="1">
      <c r="A26" s="169" t="s">
        <v>631</v>
      </c>
      <c r="B26" s="168">
        <v>112</v>
      </c>
      <c r="C26" s="170">
        <v>266</v>
      </c>
      <c r="D26" s="175">
        <v>0</v>
      </c>
      <c r="E26" s="175">
        <v>0</v>
      </c>
      <c r="F26" s="763">
        <v>0</v>
      </c>
      <c r="G26" s="175">
        <v>0</v>
      </c>
      <c r="H26" s="175">
        <v>0</v>
      </c>
      <c r="I26" s="177" t="e">
        <f t="shared" si="0"/>
        <v>#DIV/0!</v>
      </c>
      <c r="J26" s="175">
        <v>0</v>
      </c>
      <c r="K26" s="175">
        <f>'КВР 100 (0102)'!G46</f>
        <v>0</v>
      </c>
      <c r="L26" s="173">
        <f t="shared" si="3"/>
        <v>0</v>
      </c>
      <c r="M26" s="174">
        <v>1</v>
      </c>
    </row>
    <row r="27" spans="1:13" ht="57" hidden="1">
      <c r="A27" s="171" t="s">
        <v>140</v>
      </c>
      <c r="B27" s="167" t="s">
        <v>139</v>
      </c>
      <c r="C27" s="170"/>
      <c r="D27" s="176">
        <f>SUM(D28:D29)</f>
        <v>0</v>
      </c>
      <c r="E27" s="176">
        <f>SUM(E28:E29)</f>
        <v>0</v>
      </c>
      <c r="F27" s="762">
        <f>SUM(F28:F29)</f>
        <v>0</v>
      </c>
      <c r="G27" s="176">
        <f>SUM(G28:G29)</f>
        <v>0</v>
      </c>
      <c r="H27" s="176">
        <f>SUM(H28:H29)</f>
        <v>0</v>
      </c>
      <c r="I27" s="177" t="e">
        <f t="shared" si="0"/>
        <v>#DIV/0!</v>
      </c>
      <c r="J27" s="176">
        <f>SUM(J28:J29)</f>
        <v>0</v>
      </c>
      <c r="K27" s="176">
        <f>SUM(K28:K29)</f>
        <v>0</v>
      </c>
      <c r="L27" s="173">
        <f t="shared" si="3"/>
        <v>0</v>
      </c>
      <c r="M27" s="174" t="e">
        <f t="shared" si="2"/>
        <v>#DIV/0!</v>
      </c>
    </row>
    <row r="28" spans="1:13" ht="15.75" hidden="1">
      <c r="A28" s="169" t="s">
        <v>141</v>
      </c>
      <c r="B28" s="168" t="s">
        <v>139</v>
      </c>
      <c r="C28" s="170">
        <v>226</v>
      </c>
      <c r="D28" s="175"/>
      <c r="E28" s="175"/>
      <c r="F28" s="763"/>
      <c r="G28" s="175"/>
      <c r="H28" s="175"/>
      <c r="I28" s="177" t="e">
        <f t="shared" si="0"/>
        <v>#DIV/0!</v>
      </c>
      <c r="J28" s="175"/>
      <c r="K28" s="175">
        <f>'КВР 100'!G59</f>
        <v>0</v>
      </c>
      <c r="L28" s="173">
        <f t="shared" si="3"/>
        <v>0</v>
      </c>
      <c r="M28" s="174" t="e">
        <f t="shared" si="2"/>
        <v>#DIV/0!</v>
      </c>
    </row>
    <row r="29" spans="1:13" ht="17.25" customHeight="1" hidden="1">
      <c r="A29" s="169" t="s">
        <v>203</v>
      </c>
      <c r="B29" s="168" t="s">
        <v>139</v>
      </c>
      <c r="C29" s="170">
        <v>296</v>
      </c>
      <c r="D29" s="175"/>
      <c r="E29" s="175"/>
      <c r="F29" s="763"/>
      <c r="G29" s="175"/>
      <c r="H29" s="175"/>
      <c r="I29" s="177" t="e">
        <f t="shared" si="0"/>
        <v>#DIV/0!</v>
      </c>
      <c r="J29" s="175"/>
      <c r="K29" s="175">
        <f>'КВР 100'!G65</f>
        <v>0</v>
      </c>
      <c r="L29" s="173">
        <f t="shared" si="3"/>
        <v>0</v>
      </c>
      <c r="M29" s="174" t="e">
        <f t="shared" si="2"/>
        <v>#DIV/0!</v>
      </c>
    </row>
    <row r="30" spans="1:13" ht="53.25" customHeight="1">
      <c r="A30" s="171" t="s">
        <v>142</v>
      </c>
      <c r="B30" s="167" t="s">
        <v>143</v>
      </c>
      <c r="C30" s="170"/>
      <c r="D30" s="176">
        <f>D31</f>
        <v>381408</v>
      </c>
      <c r="E30" s="176">
        <f>E31</f>
        <v>348645.5</v>
      </c>
      <c r="F30" s="762">
        <f>F31</f>
        <v>381408</v>
      </c>
      <c r="G30" s="176">
        <f>G31</f>
        <v>397808.51</v>
      </c>
      <c r="H30" s="176">
        <f>H31</f>
        <v>234630.76</v>
      </c>
      <c r="I30" s="177">
        <f t="shared" si="0"/>
        <v>0.5898082974645263</v>
      </c>
      <c r="J30" s="176">
        <f>J31</f>
        <v>163177.75</v>
      </c>
      <c r="K30" s="176">
        <f>K31</f>
        <v>414214.00200000004</v>
      </c>
      <c r="L30" s="173">
        <f t="shared" si="3"/>
        <v>16405.492000000027</v>
      </c>
      <c r="M30" s="174">
        <f t="shared" si="2"/>
        <v>0.08601288384092642</v>
      </c>
    </row>
    <row r="31" spans="1:13" ht="15.75">
      <c r="A31" s="169" t="s">
        <v>145</v>
      </c>
      <c r="B31" s="168" t="s">
        <v>143</v>
      </c>
      <c r="C31" s="170">
        <v>213</v>
      </c>
      <c r="D31" s="175">
        <v>381408</v>
      </c>
      <c r="E31" s="175">
        <v>348645.5</v>
      </c>
      <c r="F31" s="763">
        <v>381408</v>
      </c>
      <c r="G31" s="175">
        <v>397808.51</v>
      </c>
      <c r="H31" s="175">
        <v>234630.76</v>
      </c>
      <c r="I31" s="177">
        <f t="shared" si="0"/>
        <v>0.5898082974645263</v>
      </c>
      <c r="J31" s="175">
        <f>G31-H31</f>
        <v>163177.75</v>
      </c>
      <c r="K31" s="175">
        <f>'КВР 100 (0102)'!G69</f>
        <v>414214.00200000004</v>
      </c>
      <c r="L31" s="688">
        <f t="shared" si="3"/>
        <v>16405.492000000027</v>
      </c>
      <c r="M31" s="174">
        <f t="shared" si="2"/>
        <v>0.08601288384092642</v>
      </c>
    </row>
    <row r="32" spans="1:13" ht="15.75" hidden="1">
      <c r="A32" s="351" t="s">
        <v>510</v>
      </c>
      <c r="B32" s="52"/>
      <c r="C32" s="53"/>
      <c r="D32" s="173">
        <f aca="true" t="shared" si="5" ref="D32:K32">D33</f>
        <v>0</v>
      </c>
      <c r="E32" s="173">
        <f t="shared" si="5"/>
        <v>0</v>
      </c>
      <c r="F32" s="761">
        <f t="shared" si="5"/>
        <v>0</v>
      </c>
      <c r="G32" s="173">
        <f t="shared" si="5"/>
        <v>0</v>
      </c>
      <c r="H32" s="173">
        <f t="shared" si="5"/>
        <v>0</v>
      </c>
      <c r="I32" s="177" t="e">
        <f t="shared" si="0"/>
        <v>#DIV/0!</v>
      </c>
      <c r="J32" s="173">
        <f t="shared" si="5"/>
        <v>0</v>
      </c>
      <c r="K32" s="173">
        <f t="shared" si="5"/>
        <v>0</v>
      </c>
      <c r="L32" s="173">
        <f t="shared" si="3"/>
        <v>0</v>
      </c>
      <c r="M32" s="174" t="e">
        <f t="shared" si="2"/>
        <v>#DIV/0!</v>
      </c>
    </row>
    <row r="33" spans="1:13" ht="15.75" hidden="1">
      <c r="A33" s="171" t="s">
        <v>511</v>
      </c>
      <c r="B33" s="167" t="s">
        <v>134</v>
      </c>
      <c r="C33" s="170"/>
      <c r="D33" s="176">
        <f>D34+D36+D39</f>
        <v>0</v>
      </c>
      <c r="E33" s="176">
        <f>E34+E36+E39</f>
        <v>0</v>
      </c>
      <c r="F33" s="762">
        <f aca="true" t="shared" si="6" ref="F33:K33">F34+F36+F39</f>
        <v>0</v>
      </c>
      <c r="G33" s="176">
        <f t="shared" si="6"/>
        <v>0</v>
      </c>
      <c r="H33" s="176">
        <f t="shared" si="6"/>
        <v>0</v>
      </c>
      <c r="I33" s="177" t="e">
        <f t="shared" si="0"/>
        <v>#DIV/0!</v>
      </c>
      <c r="J33" s="176">
        <f t="shared" si="6"/>
        <v>0</v>
      </c>
      <c r="K33" s="176">
        <f t="shared" si="6"/>
        <v>0</v>
      </c>
      <c r="L33" s="173">
        <f t="shared" si="3"/>
        <v>0</v>
      </c>
      <c r="M33" s="174" t="e">
        <f t="shared" si="2"/>
        <v>#DIV/0!</v>
      </c>
    </row>
    <row r="34" spans="1:13" ht="15.75" hidden="1">
      <c r="A34" s="171" t="s">
        <v>137</v>
      </c>
      <c r="B34" s="167" t="s">
        <v>135</v>
      </c>
      <c r="C34" s="170"/>
      <c r="D34" s="176">
        <f>D35</f>
        <v>0</v>
      </c>
      <c r="E34" s="176">
        <f>E35</f>
        <v>0</v>
      </c>
      <c r="F34" s="762">
        <f>F35</f>
        <v>0</v>
      </c>
      <c r="G34" s="176">
        <f>G35</f>
        <v>0</v>
      </c>
      <c r="H34" s="176">
        <f>H35</f>
        <v>0</v>
      </c>
      <c r="I34" s="177" t="e">
        <f t="shared" si="0"/>
        <v>#DIV/0!</v>
      </c>
      <c r="J34" s="176">
        <f>J35</f>
        <v>0</v>
      </c>
      <c r="K34" s="176">
        <f>K35</f>
        <v>0</v>
      </c>
      <c r="L34" s="173">
        <f t="shared" si="3"/>
        <v>0</v>
      </c>
      <c r="M34" s="174" t="e">
        <f t="shared" si="2"/>
        <v>#DIV/0!</v>
      </c>
    </row>
    <row r="35" spans="1:13" ht="15.75" hidden="1">
      <c r="A35" s="169" t="s">
        <v>144</v>
      </c>
      <c r="B35" s="168" t="s">
        <v>135</v>
      </c>
      <c r="C35" s="170">
        <v>211</v>
      </c>
      <c r="D35" s="175">
        <v>0</v>
      </c>
      <c r="E35" s="175"/>
      <c r="F35" s="763">
        <v>0</v>
      </c>
      <c r="G35" s="175">
        <f>'[3]КВР 100 (0102)'!G10</f>
        <v>0</v>
      </c>
      <c r="H35" s="175"/>
      <c r="I35" s="177" t="e">
        <f t="shared" si="0"/>
        <v>#DIV/0!</v>
      </c>
      <c r="J35" s="175"/>
      <c r="K35" s="175">
        <v>0</v>
      </c>
      <c r="L35" s="173">
        <f t="shared" si="3"/>
        <v>0</v>
      </c>
      <c r="M35" s="174" t="e">
        <f t="shared" si="2"/>
        <v>#DIV/0!</v>
      </c>
    </row>
    <row r="36" spans="1:13" ht="57" hidden="1">
      <c r="A36" s="171" t="s">
        <v>140</v>
      </c>
      <c r="B36" s="167" t="s">
        <v>139</v>
      </c>
      <c r="C36" s="170"/>
      <c r="D36" s="176">
        <f>SUM(D37:D38)</f>
        <v>0</v>
      </c>
      <c r="E36" s="176">
        <f>SUM(E37:E38)</f>
        <v>0</v>
      </c>
      <c r="F36" s="762">
        <f>SUM(F37:F38)</f>
        <v>0</v>
      </c>
      <c r="G36" s="176">
        <f>SUM(G37:G38)</f>
        <v>0</v>
      </c>
      <c r="H36" s="176">
        <f>SUM(H37:H38)</f>
        <v>0</v>
      </c>
      <c r="I36" s="177" t="e">
        <f t="shared" si="0"/>
        <v>#DIV/0!</v>
      </c>
      <c r="J36" s="176">
        <f>SUM(J37:J38)</f>
        <v>0</v>
      </c>
      <c r="K36" s="176">
        <f>SUM(K37:K38)</f>
        <v>0</v>
      </c>
      <c r="L36" s="173">
        <f t="shared" si="3"/>
        <v>0</v>
      </c>
      <c r="M36" s="174" t="e">
        <f t="shared" si="2"/>
        <v>#DIV/0!</v>
      </c>
    </row>
    <row r="37" spans="1:13" ht="15.75" hidden="1">
      <c r="A37" s="169" t="s">
        <v>141</v>
      </c>
      <c r="B37" s="168" t="s">
        <v>139</v>
      </c>
      <c r="C37" s="170">
        <v>226</v>
      </c>
      <c r="D37" s="175"/>
      <c r="E37" s="175"/>
      <c r="F37" s="763"/>
      <c r="G37" s="175"/>
      <c r="H37" s="175"/>
      <c r="I37" s="177" t="e">
        <f t="shared" si="0"/>
        <v>#DIV/0!</v>
      </c>
      <c r="J37" s="175"/>
      <c r="K37" s="175">
        <f>'[3]КВР 100 (0102)'!G43</f>
        <v>0</v>
      </c>
      <c r="L37" s="173">
        <f t="shared" si="3"/>
        <v>0</v>
      </c>
      <c r="M37" s="174" t="e">
        <f t="shared" si="2"/>
        <v>#DIV/0!</v>
      </c>
    </row>
    <row r="38" spans="1:13" ht="15.75" hidden="1">
      <c r="A38" s="169" t="s">
        <v>120</v>
      </c>
      <c r="B38" s="168" t="s">
        <v>139</v>
      </c>
      <c r="C38" s="170">
        <v>296</v>
      </c>
      <c r="D38" s="175"/>
      <c r="E38" s="175"/>
      <c r="F38" s="763"/>
      <c r="G38" s="175"/>
      <c r="H38" s="175"/>
      <c r="I38" s="177" t="e">
        <f t="shared" si="0"/>
        <v>#DIV/0!</v>
      </c>
      <c r="J38" s="175"/>
      <c r="K38" s="175">
        <f>'[3]КВР 100 (0102)'!G49</f>
        <v>0</v>
      </c>
      <c r="L38" s="173">
        <f t="shared" si="3"/>
        <v>0</v>
      </c>
      <c r="M38" s="174" t="e">
        <f t="shared" si="2"/>
        <v>#DIV/0!</v>
      </c>
    </row>
    <row r="39" spans="1:13" ht="47.25" customHeight="1" hidden="1">
      <c r="A39" s="171" t="s">
        <v>142</v>
      </c>
      <c r="B39" s="167" t="s">
        <v>143</v>
      </c>
      <c r="C39" s="170"/>
      <c r="D39" s="176">
        <f>D40</f>
        <v>0</v>
      </c>
      <c r="E39" s="176">
        <f>E40</f>
        <v>0</v>
      </c>
      <c r="F39" s="762">
        <f>F40</f>
        <v>0</v>
      </c>
      <c r="G39" s="176">
        <f>G40</f>
        <v>0</v>
      </c>
      <c r="H39" s="176">
        <f>H40</f>
        <v>0</v>
      </c>
      <c r="I39" s="177" t="e">
        <f t="shared" si="0"/>
        <v>#DIV/0!</v>
      </c>
      <c r="J39" s="176">
        <f>J40</f>
        <v>0</v>
      </c>
      <c r="K39" s="176">
        <f>K40</f>
        <v>0</v>
      </c>
      <c r="L39" s="173">
        <f t="shared" si="3"/>
        <v>0</v>
      </c>
      <c r="M39" s="174" t="e">
        <f t="shared" si="2"/>
        <v>#DIV/0!</v>
      </c>
    </row>
    <row r="40" spans="1:13" ht="15.75" hidden="1">
      <c r="A40" s="169" t="s">
        <v>145</v>
      </c>
      <c r="B40" s="168" t="s">
        <v>143</v>
      </c>
      <c r="C40" s="170">
        <v>213</v>
      </c>
      <c r="D40" s="175">
        <v>0</v>
      </c>
      <c r="E40" s="175"/>
      <c r="F40" s="763">
        <v>0</v>
      </c>
      <c r="G40" s="175">
        <v>0</v>
      </c>
      <c r="H40" s="175"/>
      <c r="I40" s="177" t="e">
        <f t="shared" si="0"/>
        <v>#DIV/0!</v>
      </c>
      <c r="J40" s="175"/>
      <c r="K40" s="175">
        <v>0</v>
      </c>
      <c r="L40" s="173">
        <f t="shared" si="3"/>
        <v>0</v>
      </c>
      <c r="M40" s="174" t="e">
        <f t="shared" si="2"/>
        <v>#DIV/0!</v>
      </c>
    </row>
    <row r="41" spans="1:13" ht="15.75">
      <c r="A41" s="352" t="s">
        <v>462</v>
      </c>
      <c r="B41" s="167" t="s">
        <v>134</v>
      </c>
      <c r="C41" s="170"/>
      <c r="D41" s="176">
        <f>D42+D44+D49+D52</f>
        <v>2917100</v>
      </c>
      <c r="E41" s="176">
        <f>E42+E44+E49+E52</f>
        <v>2591484.81</v>
      </c>
      <c r="F41" s="762">
        <f>F42+F44+F49+F52</f>
        <v>2729152</v>
      </c>
      <c r="G41" s="176">
        <f>G42+G44+G49+G52</f>
        <v>2867326.17</v>
      </c>
      <c r="H41" s="176">
        <f>H42+H44+H49+H52</f>
        <v>1527675.97</v>
      </c>
      <c r="I41" s="177">
        <f t="shared" si="0"/>
        <v>0.5327876493381288</v>
      </c>
      <c r="J41" s="176">
        <f>J42+J44+J49+J52</f>
        <v>1234300.2000000002</v>
      </c>
      <c r="K41" s="176">
        <f>K42+K44+K49+K52</f>
        <v>3316021.9987542117</v>
      </c>
      <c r="L41" s="173">
        <f t="shared" si="3"/>
        <v>448695.8287542118</v>
      </c>
      <c r="M41" s="174">
        <f t="shared" si="2"/>
        <v>0.2150374910427164</v>
      </c>
    </row>
    <row r="42" spans="1:13" ht="47.25" customHeight="1">
      <c r="A42" s="171" t="s">
        <v>137</v>
      </c>
      <c r="B42" s="167" t="s">
        <v>135</v>
      </c>
      <c r="C42" s="170"/>
      <c r="D42" s="176">
        <f>D43</f>
        <v>1794331.76</v>
      </c>
      <c r="E42" s="176">
        <f>E43</f>
        <v>1756566.76</v>
      </c>
      <c r="F42" s="762">
        <f>F43</f>
        <v>1934429</v>
      </c>
      <c r="G42" s="176">
        <f>G43</f>
        <v>2040553.62</v>
      </c>
      <c r="H42" s="176">
        <f>H43</f>
        <v>1140914.7</v>
      </c>
      <c r="I42" s="177">
        <f t="shared" si="0"/>
        <v>0.5591201764156533</v>
      </c>
      <c r="J42" s="176">
        <f>J43</f>
        <v>899638.9200000002</v>
      </c>
      <c r="K42" s="176">
        <f>K43</f>
        <v>2159501.9960477813</v>
      </c>
      <c r="L42" s="173">
        <f t="shared" si="3"/>
        <v>118948.3760477812</v>
      </c>
      <c r="M42" s="174">
        <f t="shared" si="2"/>
        <v>0.11635112792859359</v>
      </c>
    </row>
    <row r="43" spans="1:13" ht="15.75">
      <c r="A43" s="169" t="s">
        <v>144</v>
      </c>
      <c r="B43" s="168" t="s">
        <v>135</v>
      </c>
      <c r="C43" s="170">
        <v>211</v>
      </c>
      <c r="D43" s="175">
        <v>1794331.76</v>
      </c>
      <c r="E43" s="175">
        <v>1756566.76</v>
      </c>
      <c r="F43" s="763">
        <v>1934429</v>
      </c>
      <c r="G43" s="175">
        <v>2040553.62</v>
      </c>
      <c r="H43" s="175">
        <v>1140914.7</v>
      </c>
      <c r="I43" s="177">
        <f t="shared" si="0"/>
        <v>0.5591201764156533</v>
      </c>
      <c r="J43" s="175">
        <f>G43-H43</f>
        <v>899638.9200000002</v>
      </c>
      <c r="K43" s="175">
        <f>'КВР 100'!G6</f>
        <v>2159501.9960477813</v>
      </c>
      <c r="L43" s="173">
        <f t="shared" si="3"/>
        <v>118948.3760477812</v>
      </c>
      <c r="M43" s="174">
        <f t="shared" si="2"/>
        <v>0.11635112792859359</v>
      </c>
    </row>
    <row r="44" spans="1:13" ht="28.5">
      <c r="A44" s="171" t="s">
        <v>138</v>
      </c>
      <c r="B44" s="167">
        <v>112</v>
      </c>
      <c r="C44" s="170"/>
      <c r="D44" s="176">
        <f>SUM(D45:D48)</f>
        <v>580880</v>
      </c>
      <c r="E44" s="176">
        <f>SUM(E45:E48)</f>
        <v>316758</v>
      </c>
      <c r="F44" s="762">
        <f>SUM(F45:F48)</f>
        <v>210525</v>
      </c>
      <c r="G44" s="176">
        <f>SUM(G45:G48)</f>
        <v>210525</v>
      </c>
      <c r="H44" s="176">
        <f>SUM(H45:H48)</f>
        <v>42205</v>
      </c>
      <c r="I44" s="177">
        <f t="shared" si="0"/>
        <v>0.20047500296876855</v>
      </c>
      <c r="J44" s="176">
        <f>SUM(J45:J48)</f>
        <v>62970</v>
      </c>
      <c r="K44" s="176">
        <f>SUM(K45:K48)</f>
        <v>504349.9999</v>
      </c>
      <c r="L44" s="173">
        <f t="shared" si="3"/>
        <v>293824.9999</v>
      </c>
      <c r="M44" s="174">
        <f t="shared" si="2"/>
        <v>1.3956774725092034</v>
      </c>
    </row>
    <row r="45" spans="1:13" ht="30">
      <c r="A45" s="169" t="s">
        <v>193</v>
      </c>
      <c r="B45" s="168">
        <v>112</v>
      </c>
      <c r="C45" s="170">
        <v>212</v>
      </c>
      <c r="D45" s="175">
        <v>32900</v>
      </c>
      <c r="E45" s="175">
        <v>32900</v>
      </c>
      <c r="F45" s="763">
        <v>42000</v>
      </c>
      <c r="G45" s="175">
        <v>42000</v>
      </c>
      <c r="H45" s="175">
        <v>11050</v>
      </c>
      <c r="I45" s="177">
        <f t="shared" si="0"/>
        <v>0.2630952380952381</v>
      </c>
      <c r="J45" s="175">
        <f>G45-H45</f>
        <v>30950</v>
      </c>
      <c r="K45" s="175">
        <f>'КВР 100'!G22</f>
        <v>48500</v>
      </c>
      <c r="L45" s="688">
        <f t="shared" si="3"/>
        <v>6500</v>
      </c>
      <c r="M45" s="174">
        <f t="shared" si="2"/>
        <v>0.15476190476190466</v>
      </c>
    </row>
    <row r="46" spans="1:13" ht="30">
      <c r="A46" s="169" t="s">
        <v>195</v>
      </c>
      <c r="B46" s="168">
        <v>112</v>
      </c>
      <c r="C46" s="170">
        <v>214</v>
      </c>
      <c r="D46" s="175">
        <v>397140</v>
      </c>
      <c r="E46" s="175">
        <v>182317</v>
      </c>
      <c r="F46" s="763">
        <v>0</v>
      </c>
      <c r="G46" s="175">
        <v>0</v>
      </c>
      <c r="H46" s="175">
        <v>0</v>
      </c>
      <c r="I46" s="177" t="e">
        <f t="shared" si="0"/>
        <v>#DIV/0!</v>
      </c>
      <c r="J46" s="175">
        <v>0</v>
      </c>
      <c r="K46" s="175">
        <f>'КВР 100'!G31</f>
        <v>283679.9999</v>
      </c>
      <c r="L46" s="173">
        <f t="shared" si="3"/>
        <v>283679.9999</v>
      </c>
      <c r="M46" s="174" t="e">
        <f t="shared" si="2"/>
        <v>#DIV/0!</v>
      </c>
    </row>
    <row r="47" spans="1:13" ht="15.75" hidden="1">
      <c r="A47" s="169" t="s">
        <v>102</v>
      </c>
      <c r="B47" s="168">
        <v>112</v>
      </c>
      <c r="C47" s="170">
        <v>222</v>
      </c>
      <c r="D47" s="175"/>
      <c r="E47" s="175"/>
      <c r="F47" s="763">
        <v>0</v>
      </c>
      <c r="G47" s="175"/>
      <c r="H47" s="175"/>
      <c r="I47" s="177" t="e">
        <f t="shared" si="0"/>
        <v>#DIV/0!</v>
      </c>
      <c r="J47" s="175"/>
      <c r="K47" s="175">
        <f>'КВР 100'!G38</f>
        <v>0</v>
      </c>
      <c r="L47" s="173">
        <f t="shared" si="3"/>
        <v>0</v>
      </c>
      <c r="M47" s="174" t="e">
        <f t="shared" si="2"/>
        <v>#DIV/0!</v>
      </c>
    </row>
    <row r="48" spans="1:13" ht="15.75">
      <c r="A48" s="169" t="s">
        <v>141</v>
      </c>
      <c r="B48" s="168">
        <v>112</v>
      </c>
      <c r="C48" s="170">
        <v>226</v>
      </c>
      <c r="D48" s="175">
        <v>150840</v>
      </c>
      <c r="E48" s="175">
        <v>101541</v>
      </c>
      <c r="F48" s="763">
        <v>168525</v>
      </c>
      <c r="G48" s="175">
        <v>168525</v>
      </c>
      <c r="H48" s="175">
        <v>31155</v>
      </c>
      <c r="I48" s="177">
        <f t="shared" si="0"/>
        <v>0.18486871384067646</v>
      </c>
      <c r="J48" s="175">
        <v>32020</v>
      </c>
      <c r="K48" s="175">
        <f>'КВР 100'!G40</f>
        <v>172170</v>
      </c>
      <c r="L48" s="688">
        <f t="shared" si="3"/>
        <v>3645</v>
      </c>
      <c r="M48" s="174">
        <f t="shared" si="2"/>
        <v>0.021628838451268395</v>
      </c>
    </row>
    <row r="49" spans="1:13" ht="57" hidden="1">
      <c r="A49" s="171" t="s">
        <v>140</v>
      </c>
      <c r="B49" s="167" t="s">
        <v>139</v>
      </c>
      <c r="C49" s="170"/>
      <c r="D49" s="176">
        <f>SUM(D50:D51)</f>
        <v>0</v>
      </c>
      <c r="E49" s="176">
        <f>SUM(E50:E51)</f>
        <v>0</v>
      </c>
      <c r="F49" s="762">
        <f>SUM(F50:F51)</f>
        <v>0</v>
      </c>
      <c r="G49" s="176">
        <f>SUM(G50:G51)</f>
        <v>0</v>
      </c>
      <c r="H49" s="176">
        <f>SUM(H50:H51)</f>
        <v>0</v>
      </c>
      <c r="I49" s="177" t="e">
        <f t="shared" si="0"/>
        <v>#DIV/0!</v>
      </c>
      <c r="J49" s="176">
        <f>SUM(J50:J51)</f>
        <v>0</v>
      </c>
      <c r="K49" s="176">
        <f>SUM(K50:K51)</f>
        <v>0</v>
      </c>
      <c r="L49" s="173">
        <f t="shared" si="3"/>
        <v>0</v>
      </c>
      <c r="M49" s="174" t="e">
        <f t="shared" si="2"/>
        <v>#DIV/0!</v>
      </c>
    </row>
    <row r="50" spans="1:13" ht="15.75" hidden="1">
      <c r="A50" s="169" t="s">
        <v>141</v>
      </c>
      <c r="B50" s="168" t="s">
        <v>139</v>
      </c>
      <c r="C50" s="170">
        <v>226</v>
      </c>
      <c r="D50" s="175"/>
      <c r="E50" s="175"/>
      <c r="F50" s="763"/>
      <c r="G50" s="175"/>
      <c r="H50" s="175"/>
      <c r="I50" s="177" t="e">
        <f t="shared" si="0"/>
        <v>#DIV/0!</v>
      </c>
      <c r="J50" s="175"/>
      <c r="K50" s="175">
        <f>'КВР 100'!G80</f>
        <v>0</v>
      </c>
      <c r="L50" s="173">
        <f t="shared" si="3"/>
        <v>0</v>
      </c>
      <c r="M50" s="174" t="e">
        <f t="shared" si="2"/>
        <v>#DIV/0!</v>
      </c>
    </row>
    <row r="51" spans="1:13" ht="17.25" customHeight="1" hidden="1">
      <c r="A51" s="169" t="s">
        <v>203</v>
      </c>
      <c r="B51" s="168" t="s">
        <v>139</v>
      </c>
      <c r="C51" s="170">
        <v>296</v>
      </c>
      <c r="D51" s="175"/>
      <c r="E51" s="175"/>
      <c r="F51" s="763"/>
      <c r="G51" s="175"/>
      <c r="H51" s="175"/>
      <c r="I51" s="177" t="e">
        <f t="shared" si="0"/>
        <v>#DIV/0!</v>
      </c>
      <c r="J51" s="175"/>
      <c r="K51" s="175">
        <f>'КВР 100'!G86</f>
        <v>0</v>
      </c>
      <c r="L51" s="173">
        <f t="shared" si="3"/>
        <v>0</v>
      </c>
      <c r="M51" s="174" t="e">
        <f t="shared" si="2"/>
        <v>#DIV/0!</v>
      </c>
    </row>
    <row r="52" spans="1:13" ht="53.25" customHeight="1">
      <c r="A52" s="171" t="s">
        <v>142</v>
      </c>
      <c r="B52" s="167" t="s">
        <v>143</v>
      </c>
      <c r="C52" s="170"/>
      <c r="D52" s="176">
        <f>D53</f>
        <v>541888.24</v>
      </c>
      <c r="E52" s="176">
        <f>E53</f>
        <v>518160.05</v>
      </c>
      <c r="F52" s="762">
        <f>F53</f>
        <v>584198</v>
      </c>
      <c r="G52" s="176">
        <f>G53</f>
        <v>616247.55</v>
      </c>
      <c r="H52" s="176">
        <f>H53</f>
        <v>344556.27</v>
      </c>
      <c r="I52" s="177">
        <f t="shared" si="0"/>
        <v>0.5591199023833847</v>
      </c>
      <c r="J52" s="176">
        <f>J53</f>
        <v>271691.28</v>
      </c>
      <c r="K52" s="176">
        <f>K53</f>
        <v>652170.00280643</v>
      </c>
      <c r="L52" s="173">
        <f t="shared" si="3"/>
        <v>35922.45280642994</v>
      </c>
      <c r="M52" s="174">
        <f t="shared" si="2"/>
        <v>0.11635096800473477</v>
      </c>
    </row>
    <row r="53" spans="1:13" ht="15.75">
      <c r="A53" s="169" t="s">
        <v>145</v>
      </c>
      <c r="B53" s="168" t="s">
        <v>143</v>
      </c>
      <c r="C53" s="170">
        <v>213</v>
      </c>
      <c r="D53" s="175">
        <v>541888.24</v>
      </c>
      <c r="E53" s="175">
        <v>518160.05</v>
      </c>
      <c r="F53" s="763">
        <v>584198</v>
      </c>
      <c r="G53" s="175">
        <v>616247.55</v>
      </c>
      <c r="H53" s="175">
        <v>344556.27</v>
      </c>
      <c r="I53" s="177">
        <f t="shared" si="0"/>
        <v>0.5591199023833847</v>
      </c>
      <c r="J53" s="175">
        <f>G53-H53</f>
        <v>271691.28</v>
      </c>
      <c r="K53" s="175">
        <f>'КВР 100'!G69</f>
        <v>652170.00280643</v>
      </c>
      <c r="L53" s="173">
        <f t="shared" si="3"/>
        <v>35922.45280642994</v>
      </c>
      <c r="M53" s="174">
        <f t="shared" si="2"/>
        <v>0.11635096800473477</v>
      </c>
    </row>
    <row r="54" spans="1:13" ht="28.5">
      <c r="A54" s="171" t="s">
        <v>146</v>
      </c>
      <c r="B54" s="167" t="s">
        <v>147</v>
      </c>
      <c r="C54" s="170"/>
      <c r="D54" s="176">
        <f>D55+D65+D67+D86</f>
        <v>2308559</v>
      </c>
      <c r="E54" s="176">
        <f>E55+E65+E67+E86</f>
        <v>2152475.76</v>
      </c>
      <c r="F54" s="762">
        <f aca="true" t="shared" si="7" ref="F54:K54">F55+F65+F67+F86</f>
        <v>2486524.17</v>
      </c>
      <c r="G54" s="176">
        <f t="shared" si="7"/>
        <v>2405482.99</v>
      </c>
      <c r="H54" s="176">
        <f t="shared" si="7"/>
        <v>1255750.26</v>
      </c>
      <c r="I54" s="177">
        <f t="shared" si="0"/>
        <v>0.5220366409658128</v>
      </c>
      <c r="J54" s="176">
        <f t="shared" si="7"/>
        <v>613806.56</v>
      </c>
      <c r="K54" s="176">
        <f t="shared" si="7"/>
        <v>2261861.9975</v>
      </c>
      <c r="L54" s="173">
        <f t="shared" si="3"/>
        <v>-143620.99250000017</v>
      </c>
      <c r="M54" s="174">
        <f t="shared" si="2"/>
        <v>-0.09035189571473168</v>
      </c>
    </row>
    <row r="55" spans="1:13" ht="31.5" customHeight="1">
      <c r="A55" s="171" t="s">
        <v>188</v>
      </c>
      <c r="B55" s="167" t="s">
        <v>189</v>
      </c>
      <c r="C55" s="170"/>
      <c r="D55" s="176">
        <f>SUM(D56:D64)</f>
        <v>962187</v>
      </c>
      <c r="E55" s="176">
        <f>SUM(E56:E64)</f>
        <v>942382.48</v>
      </c>
      <c r="F55" s="762">
        <f>SUM(F56:F64)</f>
        <v>951902</v>
      </c>
      <c r="G55" s="176">
        <f>SUM(G56:G64)</f>
        <v>973605.6000000001</v>
      </c>
      <c r="H55" s="176">
        <f>SUM(H56:H64)</f>
        <v>572488.08</v>
      </c>
      <c r="I55" s="177">
        <f t="shared" si="0"/>
        <v>0.5880082037325997</v>
      </c>
      <c r="J55" s="176">
        <f>SUM(J56:J64)</f>
        <v>296991.56</v>
      </c>
      <c r="K55" s="176">
        <f>SUM(K56:K64)</f>
        <v>973605.9975</v>
      </c>
      <c r="L55" s="173">
        <f t="shared" si="3"/>
        <v>0.3974999999627471</v>
      </c>
      <c r="M55" s="174">
        <f t="shared" si="2"/>
        <v>0.022800663828839607</v>
      </c>
    </row>
    <row r="56" spans="1:13" ht="15.75">
      <c r="A56" s="169" t="s">
        <v>155</v>
      </c>
      <c r="B56" s="168" t="s">
        <v>189</v>
      </c>
      <c r="C56" s="170">
        <v>221</v>
      </c>
      <c r="D56" s="175">
        <v>624049.68</v>
      </c>
      <c r="E56" s="175">
        <v>606272.92</v>
      </c>
      <c r="F56" s="763">
        <v>624049.44</v>
      </c>
      <c r="G56" s="175">
        <v>644639.04</v>
      </c>
      <c r="H56" s="175">
        <v>364090.92</v>
      </c>
      <c r="I56" s="177">
        <f t="shared" si="0"/>
        <v>0.5647981233032364</v>
      </c>
      <c r="J56" s="175">
        <v>199860.12</v>
      </c>
      <c r="K56" s="175">
        <f>'КВР 200'!G12</f>
        <v>643753.4375</v>
      </c>
      <c r="L56" s="688">
        <f t="shared" si="3"/>
        <v>-885.6025000000373</v>
      </c>
      <c r="M56" s="174">
        <f t="shared" si="2"/>
        <v>0.03157441740513378</v>
      </c>
    </row>
    <row r="57" spans="1:13" ht="15.75" hidden="1">
      <c r="A57" s="169" t="s">
        <v>157</v>
      </c>
      <c r="B57" s="168" t="s">
        <v>189</v>
      </c>
      <c r="C57" s="170">
        <v>224</v>
      </c>
      <c r="D57" s="176"/>
      <c r="E57" s="176"/>
      <c r="F57" s="762"/>
      <c r="G57" s="176"/>
      <c r="H57" s="176"/>
      <c r="I57" s="177" t="e">
        <f t="shared" si="0"/>
        <v>#DIV/0!</v>
      </c>
      <c r="J57" s="176"/>
      <c r="K57" s="175">
        <f>'КВР 200'!G19</f>
        <v>0</v>
      </c>
      <c r="L57" s="688">
        <f t="shared" si="3"/>
        <v>0</v>
      </c>
      <c r="M57" s="174" t="e">
        <f t="shared" si="2"/>
        <v>#DIV/0!</v>
      </c>
    </row>
    <row r="58" spans="1:13" ht="15.75" hidden="1">
      <c r="A58" s="169" t="s">
        <v>152</v>
      </c>
      <c r="B58" s="168" t="s">
        <v>189</v>
      </c>
      <c r="C58" s="170">
        <v>225</v>
      </c>
      <c r="D58" s="176"/>
      <c r="E58" s="176"/>
      <c r="F58" s="762"/>
      <c r="G58" s="176"/>
      <c r="H58" s="176"/>
      <c r="I58" s="177" t="e">
        <f t="shared" si="0"/>
        <v>#DIV/0!</v>
      </c>
      <c r="J58" s="176"/>
      <c r="K58" s="175">
        <f>'КВР 200'!G25</f>
        <v>0</v>
      </c>
      <c r="L58" s="688">
        <f t="shared" si="3"/>
        <v>0</v>
      </c>
      <c r="M58" s="174" t="e">
        <f t="shared" si="2"/>
        <v>#DIV/0!</v>
      </c>
    </row>
    <row r="59" spans="1:13" ht="15.75">
      <c r="A59" s="169" t="s">
        <v>141</v>
      </c>
      <c r="B59" s="168" t="s">
        <v>189</v>
      </c>
      <c r="C59" s="170">
        <v>226</v>
      </c>
      <c r="D59" s="175">
        <v>291394.32</v>
      </c>
      <c r="E59" s="175">
        <v>289366.56</v>
      </c>
      <c r="F59" s="763">
        <v>289366.56</v>
      </c>
      <c r="G59" s="175">
        <v>289366.56</v>
      </c>
      <c r="H59" s="175">
        <v>168797.16</v>
      </c>
      <c r="I59" s="177">
        <f t="shared" si="0"/>
        <v>0.5833333333333334</v>
      </c>
      <c r="J59" s="175">
        <v>97131.44</v>
      </c>
      <c r="K59" s="175">
        <f>'КВР 200'!G31</f>
        <v>304366.56</v>
      </c>
      <c r="L59" s="688">
        <f t="shared" si="3"/>
        <v>15000</v>
      </c>
      <c r="M59" s="174">
        <f t="shared" si="2"/>
        <v>0.05183736503623648</v>
      </c>
    </row>
    <row r="60" spans="1:13" ht="15.75" hidden="1">
      <c r="A60" s="169" t="s">
        <v>159</v>
      </c>
      <c r="B60" s="168" t="s">
        <v>189</v>
      </c>
      <c r="C60" s="170">
        <v>228</v>
      </c>
      <c r="D60" s="176"/>
      <c r="E60" s="176"/>
      <c r="F60" s="763"/>
      <c r="G60" s="176"/>
      <c r="H60" s="176"/>
      <c r="I60" s="177" t="e">
        <f t="shared" si="0"/>
        <v>#DIV/0!</v>
      </c>
      <c r="J60" s="176"/>
      <c r="K60" s="175">
        <f>'КВР 200'!G37</f>
        <v>0</v>
      </c>
      <c r="L60" s="688">
        <f t="shared" si="3"/>
        <v>0</v>
      </c>
      <c r="M60" s="174" t="e">
        <f t="shared" si="2"/>
        <v>#DIV/0!</v>
      </c>
    </row>
    <row r="61" spans="1:13" ht="15.75">
      <c r="A61" s="169" t="s">
        <v>160</v>
      </c>
      <c r="B61" s="168" t="s">
        <v>189</v>
      </c>
      <c r="C61" s="170">
        <v>310</v>
      </c>
      <c r="D61" s="175">
        <v>0</v>
      </c>
      <c r="E61" s="175">
        <v>0</v>
      </c>
      <c r="F61" s="763">
        <v>0</v>
      </c>
      <c r="G61" s="175">
        <v>0</v>
      </c>
      <c r="H61" s="175">
        <v>0</v>
      </c>
      <c r="I61" s="177" t="e">
        <f t="shared" si="0"/>
        <v>#DIV/0!</v>
      </c>
      <c r="J61" s="176">
        <v>0</v>
      </c>
      <c r="K61" s="175">
        <f>'КВР 200'!G45</f>
        <v>0</v>
      </c>
      <c r="L61" s="688">
        <f t="shared" si="3"/>
        <v>0</v>
      </c>
      <c r="M61" s="174" t="e">
        <f t="shared" si="2"/>
        <v>#DIV/0!</v>
      </c>
    </row>
    <row r="62" spans="1:13" ht="30">
      <c r="A62" s="169" t="s">
        <v>199</v>
      </c>
      <c r="B62" s="168" t="s">
        <v>189</v>
      </c>
      <c r="C62" s="170">
        <v>346</v>
      </c>
      <c r="D62" s="175">
        <v>46743</v>
      </c>
      <c r="E62" s="175">
        <v>46743</v>
      </c>
      <c r="F62" s="763">
        <v>38486</v>
      </c>
      <c r="G62" s="175">
        <v>39600</v>
      </c>
      <c r="H62" s="175">
        <v>39600</v>
      </c>
      <c r="I62" s="177">
        <f t="shared" si="0"/>
        <v>1</v>
      </c>
      <c r="J62" s="176">
        <v>0</v>
      </c>
      <c r="K62" s="175">
        <f>'КВР 200'!G52</f>
        <v>25486</v>
      </c>
      <c r="L62" s="688">
        <f t="shared" si="3"/>
        <v>-14114</v>
      </c>
      <c r="M62" s="174">
        <f t="shared" si="2"/>
        <v>-0.33778516863274954</v>
      </c>
    </row>
    <row r="63" spans="1:13" ht="45" hidden="1">
      <c r="A63" s="169" t="s">
        <v>200</v>
      </c>
      <c r="B63" s="168" t="s">
        <v>189</v>
      </c>
      <c r="C63" s="170">
        <v>352</v>
      </c>
      <c r="D63" s="176"/>
      <c r="E63" s="176"/>
      <c r="F63" s="762"/>
      <c r="G63" s="176"/>
      <c r="H63" s="176"/>
      <c r="I63" s="177" t="e">
        <f t="shared" si="0"/>
        <v>#DIV/0!</v>
      </c>
      <c r="J63" s="176"/>
      <c r="K63" s="175">
        <f>'КВР 200'!G59</f>
        <v>0</v>
      </c>
      <c r="L63" s="173">
        <f t="shared" si="3"/>
        <v>0</v>
      </c>
      <c r="M63" s="174" t="e">
        <f t="shared" si="2"/>
        <v>#DIV/0!</v>
      </c>
    </row>
    <row r="64" spans="1:13" ht="45" hidden="1">
      <c r="A64" s="169" t="s">
        <v>201</v>
      </c>
      <c r="B64" s="168" t="s">
        <v>189</v>
      </c>
      <c r="C64" s="170">
        <v>353</v>
      </c>
      <c r="D64" s="176"/>
      <c r="E64" s="176"/>
      <c r="F64" s="762"/>
      <c r="G64" s="176"/>
      <c r="H64" s="176"/>
      <c r="I64" s="177" t="e">
        <f t="shared" si="0"/>
        <v>#DIV/0!</v>
      </c>
      <c r="J64" s="176"/>
      <c r="K64" s="175">
        <f>'КВР 200'!G65</f>
        <v>0</v>
      </c>
      <c r="L64" s="173">
        <f t="shared" si="3"/>
        <v>0</v>
      </c>
      <c r="M64" s="174" t="e">
        <f t="shared" si="2"/>
        <v>#DIV/0!</v>
      </c>
    </row>
    <row r="65" spans="1:13" ht="42.75">
      <c r="A65" s="171" t="s">
        <v>150</v>
      </c>
      <c r="B65" s="167" t="s">
        <v>151</v>
      </c>
      <c r="C65" s="170"/>
      <c r="D65" s="176">
        <f>D66</f>
        <v>0</v>
      </c>
      <c r="E65" s="176">
        <f>E66</f>
        <v>0</v>
      </c>
      <c r="F65" s="762">
        <f>F66</f>
        <v>0</v>
      </c>
      <c r="G65" s="176">
        <f>G66</f>
        <v>0</v>
      </c>
      <c r="H65" s="176">
        <f>H66</f>
        <v>0</v>
      </c>
      <c r="I65" s="177" t="e">
        <f t="shared" si="0"/>
        <v>#DIV/0!</v>
      </c>
      <c r="J65" s="176">
        <f>J66</f>
        <v>0</v>
      </c>
      <c r="K65" s="176">
        <f>K66</f>
        <v>0</v>
      </c>
      <c r="L65" s="173">
        <f t="shared" si="3"/>
        <v>0</v>
      </c>
      <c r="M65" s="174">
        <v>-1</v>
      </c>
    </row>
    <row r="66" spans="1:13" ht="15.75">
      <c r="A66" s="169" t="s">
        <v>152</v>
      </c>
      <c r="B66" s="168" t="s">
        <v>151</v>
      </c>
      <c r="C66" s="170">
        <v>225</v>
      </c>
      <c r="D66" s="175">
        <v>0</v>
      </c>
      <c r="E66" s="175">
        <v>0</v>
      </c>
      <c r="F66" s="763">
        <v>0</v>
      </c>
      <c r="G66" s="175">
        <v>0</v>
      </c>
      <c r="H66" s="175">
        <v>0</v>
      </c>
      <c r="I66" s="177" t="e">
        <f t="shared" si="0"/>
        <v>#DIV/0!</v>
      </c>
      <c r="J66" s="175">
        <v>0</v>
      </c>
      <c r="K66" s="175">
        <f>'КВР 200'!G75</f>
        <v>0</v>
      </c>
      <c r="L66" s="173">
        <f t="shared" si="3"/>
        <v>0</v>
      </c>
      <c r="M66" s="174">
        <v>-1</v>
      </c>
    </row>
    <row r="67" spans="1:13" ht="15.75">
      <c r="A67" s="171" t="s">
        <v>153</v>
      </c>
      <c r="B67" s="167" t="s">
        <v>154</v>
      </c>
      <c r="C67" s="170"/>
      <c r="D67" s="176">
        <f>SUM(D68:D85)</f>
        <v>1169452</v>
      </c>
      <c r="E67" s="176">
        <f>SUM(E68:E85)</f>
        <v>1084441.22</v>
      </c>
      <c r="F67" s="762">
        <f>SUM(F68:F85)</f>
        <v>1354770.17</v>
      </c>
      <c r="G67" s="176">
        <f>SUM(G68:G85)</f>
        <v>1252025.3900000001</v>
      </c>
      <c r="H67" s="176">
        <f>SUM(H68:H85)</f>
        <v>523147</v>
      </c>
      <c r="I67" s="177">
        <f t="shared" si="0"/>
        <v>0.41784056791372254</v>
      </c>
      <c r="J67" s="176">
        <f>SUM(J68:J85)</f>
        <v>316815</v>
      </c>
      <c r="K67" s="176">
        <f>SUM(K68:K85)</f>
        <v>1098641</v>
      </c>
      <c r="L67" s="173">
        <f t="shared" si="3"/>
        <v>-153384.39000000013</v>
      </c>
      <c r="M67" s="174">
        <f t="shared" si="2"/>
        <v>-0.18905728489726048</v>
      </c>
    </row>
    <row r="68" spans="1:13" ht="15.75">
      <c r="A68" s="169" t="s">
        <v>155</v>
      </c>
      <c r="B68" s="168" t="s">
        <v>154</v>
      </c>
      <c r="C68" s="170">
        <v>221</v>
      </c>
      <c r="D68" s="175">
        <v>0</v>
      </c>
      <c r="E68" s="175">
        <v>0</v>
      </c>
      <c r="F68" s="763">
        <v>0</v>
      </c>
      <c r="G68" s="175">
        <v>0</v>
      </c>
      <c r="H68" s="175">
        <v>0</v>
      </c>
      <c r="I68" s="177">
        <v>0</v>
      </c>
      <c r="J68" s="175">
        <v>0</v>
      </c>
      <c r="K68" s="175">
        <f>'КВР 200'!G86</f>
        <v>0</v>
      </c>
      <c r="L68" s="688">
        <f t="shared" si="3"/>
        <v>0</v>
      </c>
      <c r="M68" s="174" t="e">
        <f t="shared" si="2"/>
        <v>#DIV/0!</v>
      </c>
    </row>
    <row r="69" spans="1:13" ht="15.75">
      <c r="A69" s="169" t="s">
        <v>102</v>
      </c>
      <c r="B69" s="168" t="s">
        <v>154</v>
      </c>
      <c r="C69" s="170">
        <v>222</v>
      </c>
      <c r="D69" s="175">
        <v>175502.78</v>
      </c>
      <c r="E69" s="175">
        <v>160000</v>
      </c>
      <c r="F69" s="763">
        <v>299000</v>
      </c>
      <c r="G69" s="175">
        <v>69126.4</v>
      </c>
      <c r="H69" s="175">
        <v>0</v>
      </c>
      <c r="I69" s="177">
        <f t="shared" si="0"/>
        <v>0</v>
      </c>
      <c r="J69" s="175">
        <v>0</v>
      </c>
      <c r="K69" s="175">
        <f>'КВР 200'!G94</f>
        <v>0</v>
      </c>
      <c r="L69" s="688">
        <f t="shared" si="3"/>
        <v>-69126.4</v>
      </c>
      <c r="M69" s="174">
        <f t="shared" si="2"/>
        <v>-1</v>
      </c>
    </row>
    <row r="70" spans="1:13" ht="15.75">
      <c r="A70" s="169" t="s">
        <v>156</v>
      </c>
      <c r="B70" s="168" t="s">
        <v>154</v>
      </c>
      <c r="C70" s="170">
        <v>223</v>
      </c>
      <c r="D70" s="175">
        <v>0</v>
      </c>
      <c r="E70" s="175">
        <v>0</v>
      </c>
      <c r="F70" s="763">
        <v>0</v>
      </c>
      <c r="G70" s="175">
        <v>0</v>
      </c>
      <c r="H70" s="175">
        <v>0</v>
      </c>
      <c r="I70" s="177" t="e">
        <f t="shared" si="0"/>
        <v>#DIV/0!</v>
      </c>
      <c r="J70" s="175">
        <f>G70-H70</f>
        <v>0</v>
      </c>
      <c r="K70" s="175">
        <f>'КВР 200'!G182</f>
        <v>0</v>
      </c>
      <c r="L70" s="688">
        <f t="shared" si="3"/>
        <v>0</v>
      </c>
      <c r="M70" s="174" t="e">
        <f t="shared" si="2"/>
        <v>#DIV/0!</v>
      </c>
    </row>
    <row r="71" spans="1:13" ht="15.75" hidden="1">
      <c r="A71" s="169" t="s">
        <v>157</v>
      </c>
      <c r="B71" s="168" t="s">
        <v>154</v>
      </c>
      <c r="C71" s="170">
        <v>224</v>
      </c>
      <c r="D71" s="175"/>
      <c r="E71" s="175"/>
      <c r="F71" s="763"/>
      <c r="G71" s="175"/>
      <c r="H71" s="175"/>
      <c r="I71" s="177" t="e">
        <f t="shared" si="0"/>
        <v>#DIV/0!</v>
      </c>
      <c r="J71" s="175"/>
      <c r="K71" s="175">
        <f>'КВР 200'!G100</f>
        <v>0</v>
      </c>
      <c r="L71" s="688">
        <f t="shared" si="3"/>
        <v>0</v>
      </c>
      <c r="M71" s="174" t="e">
        <f t="shared" si="2"/>
        <v>#DIV/0!</v>
      </c>
    </row>
    <row r="72" spans="1:13" ht="15.75">
      <c r="A72" s="169" t="s">
        <v>152</v>
      </c>
      <c r="B72" s="168" t="s">
        <v>154</v>
      </c>
      <c r="C72" s="170">
        <v>225</v>
      </c>
      <c r="D72" s="175">
        <v>0</v>
      </c>
      <c r="E72" s="175">
        <v>0</v>
      </c>
      <c r="F72" s="763">
        <v>0</v>
      </c>
      <c r="G72" s="175">
        <v>112928.99</v>
      </c>
      <c r="H72" s="175">
        <v>0</v>
      </c>
      <c r="I72" s="177">
        <f t="shared" si="0"/>
        <v>0</v>
      </c>
      <c r="J72" s="175">
        <v>0</v>
      </c>
      <c r="K72" s="175">
        <f>'КВР 200'!G103</f>
        <v>112928.99</v>
      </c>
      <c r="L72" s="688">
        <f t="shared" si="3"/>
        <v>0</v>
      </c>
      <c r="M72" s="174" t="e">
        <f t="shared" si="2"/>
        <v>#DIV/0!</v>
      </c>
    </row>
    <row r="73" spans="1:13" ht="15.75">
      <c r="A73" s="169" t="s">
        <v>141</v>
      </c>
      <c r="B73" s="168" t="s">
        <v>154</v>
      </c>
      <c r="C73" s="170">
        <v>226</v>
      </c>
      <c r="D73" s="175">
        <v>410624.22</v>
      </c>
      <c r="E73" s="175">
        <v>410624.22</v>
      </c>
      <c r="F73" s="763">
        <v>381435.17</v>
      </c>
      <c r="G73" s="175">
        <v>381465</v>
      </c>
      <c r="H73" s="175">
        <v>232600</v>
      </c>
      <c r="I73" s="177">
        <f t="shared" si="0"/>
        <v>0.6097544991021456</v>
      </c>
      <c r="J73" s="175">
        <f>G73-H73</f>
        <v>148865</v>
      </c>
      <c r="K73" s="175">
        <f>'КВР 200'!G131</f>
        <v>393435.17</v>
      </c>
      <c r="L73" s="688">
        <f t="shared" si="3"/>
        <v>11970.169999999984</v>
      </c>
      <c r="M73" s="174">
        <f t="shared" si="2"/>
        <v>0.03146012990883884</v>
      </c>
    </row>
    <row r="74" spans="1:13" ht="15.75" hidden="1">
      <c r="A74" s="169" t="s">
        <v>158</v>
      </c>
      <c r="B74" s="168" t="s">
        <v>154</v>
      </c>
      <c r="C74" s="170">
        <v>227</v>
      </c>
      <c r="D74" s="175"/>
      <c r="E74" s="175"/>
      <c r="F74" s="763"/>
      <c r="G74" s="175"/>
      <c r="H74" s="175"/>
      <c r="I74" s="177" t="e">
        <f t="shared" si="0"/>
        <v>#DIV/0!</v>
      </c>
      <c r="J74" s="175"/>
      <c r="K74" s="175">
        <f>'КВР 200'!G138</f>
        <v>0</v>
      </c>
      <c r="L74" s="688">
        <f t="shared" si="3"/>
        <v>0</v>
      </c>
      <c r="M74" s="174" t="e">
        <f t="shared" si="2"/>
        <v>#DIV/0!</v>
      </c>
    </row>
    <row r="75" spans="1:13" ht="15.75" hidden="1">
      <c r="A75" s="169" t="s">
        <v>159</v>
      </c>
      <c r="B75" s="168" t="s">
        <v>154</v>
      </c>
      <c r="C75" s="170">
        <v>228</v>
      </c>
      <c r="D75" s="175"/>
      <c r="E75" s="175"/>
      <c r="F75" s="763"/>
      <c r="G75" s="175"/>
      <c r="H75" s="175"/>
      <c r="I75" s="177">
        <v>0</v>
      </c>
      <c r="J75" s="175"/>
      <c r="K75" s="175">
        <f>'КВР 200'!G154</f>
        <v>0</v>
      </c>
      <c r="L75" s="688">
        <f t="shared" si="3"/>
        <v>0</v>
      </c>
      <c r="M75" s="174">
        <v>1</v>
      </c>
    </row>
    <row r="76" spans="1:13" ht="30" hidden="1">
      <c r="A76" s="169" t="s">
        <v>204</v>
      </c>
      <c r="B76" s="168" t="s">
        <v>154</v>
      </c>
      <c r="C76" s="170">
        <v>296</v>
      </c>
      <c r="D76" s="175">
        <v>0</v>
      </c>
      <c r="E76" s="175">
        <v>0</v>
      </c>
      <c r="F76" s="763">
        <v>0</v>
      </c>
      <c r="G76" s="175">
        <v>0</v>
      </c>
      <c r="H76" s="175">
        <v>0</v>
      </c>
      <c r="I76" s="177">
        <v>0</v>
      </c>
      <c r="J76" s="175">
        <v>0</v>
      </c>
      <c r="K76" s="175">
        <f>'КВР 200'!G163</f>
        <v>0</v>
      </c>
      <c r="L76" s="688">
        <f t="shared" si="3"/>
        <v>0</v>
      </c>
      <c r="M76" s="174">
        <v>0</v>
      </c>
    </row>
    <row r="77" spans="1:13" ht="15.75">
      <c r="A77" s="169" t="s">
        <v>160</v>
      </c>
      <c r="B77" s="168" t="s">
        <v>154</v>
      </c>
      <c r="C77" s="170">
        <v>310</v>
      </c>
      <c r="D77" s="175">
        <v>44540</v>
      </c>
      <c r="E77" s="175">
        <v>44540</v>
      </c>
      <c r="F77" s="763">
        <v>82500</v>
      </c>
      <c r="G77" s="175">
        <v>96140</v>
      </c>
      <c r="H77" s="175">
        <v>96140</v>
      </c>
      <c r="I77" s="177">
        <f t="shared" si="0"/>
        <v>1</v>
      </c>
      <c r="J77" s="175">
        <v>0</v>
      </c>
      <c r="K77" s="175">
        <f>'КВР 200'!G170</f>
        <v>0</v>
      </c>
      <c r="L77" s="688">
        <f t="shared" si="3"/>
        <v>-96140</v>
      </c>
      <c r="M77" s="174">
        <f t="shared" si="2"/>
        <v>-1</v>
      </c>
    </row>
    <row r="78" spans="1:13" ht="30" hidden="1">
      <c r="A78" s="169" t="s">
        <v>205</v>
      </c>
      <c r="B78" s="168" t="s">
        <v>154</v>
      </c>
      <c r="C78" s="170">
        <v>341</v>
      </c>
      <c r="D78" s="175"/>
      <c r="E78" s="175"/>
      <c r="F78" s="763"/>
      <c r="G78" s="175"/>
      <c r="H78" s="175"/>
      <c r="I78" s="177" t="e">
        <f t="shared" si="0"/>
        <v>#DIV/0!</v>
      </c>
      <c r="J78" s="175"/>
      <c r="K78" s="175">
        <f>'КВР 200'!G188</f>
        <v>0</v>
      </c>
      <c r="L78" s="173">
        <f t="shared" si="3"/>
        <v>0</v>
      </c>
      <c r="M78" s="174" t="e">
        <f t="shared" si="2"/>
        <v>#DIV/0!</v>
      </c>
    </row>
    <row r="79" spans="1:13" ht="15.75" hidden="1">
      <c r="A79" s="169" t="s">
        <v>213</v>
      </c>
      <c r="B79" s="168" t="s">
        <v>154</v>
      </c>
      <c r="C79" s="170">
        <v>342</v>
      </c>
      <c r="D79" s="175"/>
      <c r="E79" s="175"/>
      <c r="F79" s="763"/>
      <c r="G79" s="175"/>
      <c r="H79" s="175"/>
      <c r="I79" s="177" t="e">
        <f t="shared" si="0"/>
        <v>#DIV/0!</v>
      </c>
      <c r="J79" s="175"/>
      <c r="K79" s="175">
        <f>'КВР 200'!G194</f>
        <v>0</v>
      </c>
      <c r="L79" s="173">
        <f t="shared" si="3"/>
        <v>0</v>
      </c>
      <c r="M79" s="174" t="e">
        <f t="shared" si="2"/>
        <v>#DIV/0!</v>
      </c>
    </row>
    <row r="80" spans="1:13" ht="15.75" customHeight="1">
      <c r="A80" s="169" t="s">
        <v>214</v>
      </c>
      <c r="B80" s="168" t="s">
        <v>154</v>
      </c>
      <c r="C80" s="170">
        <v>343</v>
      </c>
      <c r="D80" s="175">
        <v>205008</v>
      </c>
      <c r="E80" s="175">
        <v>175500</v>
      </c>
      <c r="F80" s="763">
        <v>205008</v>
      </c>
      <c r="G80" s="175">
        <v>205008</v>
      </c>
      <c r="H80" s="175">
        <v>0</v>
      </c>
      <c r="I80" s="177">
        <f t="shared" si="0"/>
        <v>0</v>
      </c>
      <c r="J80" s="175">
        <v>0</v>
      </c>
      <c r="K80" s="175">
        <f>'КВР 200'!G203</f>
        <v>205008</v>
      </c>
      <c r="L80" s="173">
        <f t="shared" si="3"/>
        <v>0</v>
      </c>
      <c r="M80" s="174">
        <f t="shared" si="2"/>
        <v>0</v>
      </c>
    </row>
    <row r="81" spans="1:13" ht="15.75" hidden="1">
      <c r="A81" s="169" t="s">
        <v>215</v>
      </c>
      <c r="B81" s="168" t="s">
        <v>154</v>
      </c>
      <c r="C81" s="170">
        <v>344</v>
      </c>
      <c r="D81" s="175"/>
      <c r="E81" s="175"/>
      <c r="F81" s="763"/>
      <c r="G81" s="175"/>
      <c r="H81" s="175"/>
      <c r="I81" s="177" t="e">
        <f t="shared" si="0"/>
        <v>#DIV/0!</v>
      </c>
      <c r="J81" s="175"/>
      <c r="K81" s="175">
        <f>'КВР 200'!G209</f>
        <v>0</v>
      </c>
      <c r="L81" s="173">
        <f t="shared" si="3"/>
        <v>0</v>
      </c>
      <c r="M81" s="174" t="e">
        <f t="shared" si="2"/>
        <v>#DIV/0!</v>
      </c>
    </row>
    <row r="82" spans="1:13" ht="15.75" hidden="1">
      <c r="A82" s="169" t="s">
        <v>216</v>
      </c>
      <c r="B82" s="168" t="s">
        <v>154</v>
      </c>
      <c r="C82" s="170">
        <v>345</v>
      </c>
      <c r="D82" s="175"/>
      <c r="E82" s="175"/>
      <c r="F82" s="763"/>
      <c r="G82" s="175"/>
      <c r="H82" s="175"/>
      <c r="I82" s="177" t="e">
        <f t="shared" si="0"/>
        <v>#DIV/0!</v>
      </c>
      <c r="J82" s="175"/>
      <c r="K82" s="175">
        <f>'КВР 200'!G215</f>
        <v>0</v>
      </c>
      <c r="L82" s="173">
        <f aca="true" t="shared" si="8" ref="L82:L149">K82-G82</f>
        <v>0</v>
      </c>
      <c r="M82" s="174" t="e">
        <f aca="true" t="shared" si="9" ref="M82:M151">K82/F82-100%</f>
        <v>#DIV/0!</v>
      </c>
    </row>
    <row r="83" spans="1:13" ht="30">
      <c r="A83" s="169" t="s">
        <v>199</v>
      </c>
      <c r="B83" s="168" t="s">
        <v>154</v>
      </c>
      <c r="C83" s="170">
        <v>346</v>
      </c>
      <c r="D83" s="175">
        <v>54477</v>
      </c>
      <c r="E83" s="175">
        <v>54477</v>
      </c>
      <c r="F83" s="763">
        <v>84077</v>
      </c>
      <c r="G83" s="175">
        <v>84607</v>
      </c>
      <c r="H83" s="175">
        <v>59607</v>
      </c>
      <c r="I83" s="177">
        <f t="shared" si="0"/>
        <v>0.7045161747845923</v>
      </c>
      <c r="J83" s="175">
        <v>0</v>
      </c>
      <c r="K83" s="175">
        <f>'КВР 200'!G239</f>
        <v>122268.84</v>
      </c>
      <c r="L83" s="688">
        <f t="shared" si="8"/>
        <v>37661.84</v>
      </c>
      <c r="M83" s="174">
        <f t="shared" si="9"/>
        <v>0.4542483675678246</v>
      </c>
    </row>
    <row r="84" spans="1:13" ht="30" hidden="1">
      <c r="A84" s="169" t="s">
        <v>217</v>
      </c>
      <c r="B84" s="168" t="s">
        <v>154</v>
      </c>
      <c r="C84" s="170">
        <v>347</v>
      </c>
      <c r="D84" s="175"/>
      <c r="E84" s="175"/>
      <c r="F84" s="763"/>
      <c r="G84" s="175"/>
      <c r="H84" s="175"/>
      <c r="I84" s="177" t="e">
        <f t="shared" si="0"/>
        <v>#DIV/0!</v>
      </c>
      <c r="J84" s="175"/>
      <c r="K84" s="175">
        <f>'КВР 200'!G246</f>
        <v>0</v>
      </c>
      <c r="L84" s="173">
        <f t="shared" si="8"/>
        <v>0</v>
      </c>
      <c r="M84" s="174" t="e">
        <f t="shared" si="9"/>
        <v>#DIV/0!</v>
      </c>
    </row>
    <row r="85" spans="1:13" ht="30">
      <c r="A85" s="169" t="s">
        <v>218</v>
      </c>
      <c r="B85" s="168" t="s">
        <v>154</v>
      </c>
      <c r="C85" s="170">
        <v>349</v>
      </c>
      <c r="D85" s="175">
        <v>279300</v>
      </c>
      <c r="E85" s="175">
        <v>239300</v>
      </c>
      <c r="F85" s="763">
        <v>302750</v>
      </c>
      <c r="G85" s="175">
        <v>302750</v>
      </c>
      <c r="H85" s="175">
        <v>134800</v>
      </c>
      <c r="I85" s="177">
        <f t="shared" si="0"/>
        <v>0.445251857968621</v>
      </c>
      <c r="J85" s="175">
        <f>G85-H85</f>
        <v>167950</v>
      </c>
      <c r="K85" s="175">
        <f>'КВР 200'!G253</f>
        <v>265000</v>
      </c>
      <c r="L85" s="173">
        <f t="shared" si="8"/>
        <v>-37750</v>
      </c>
      <c r="M85" s="174">
        <f t="shared" si="9"/>
        <v>-0.12469033856317091</v>
      </c>
    </row>
    <row r="86" spans="1:13" ht="15.75">
      <c r="A86" s="171" t="s">
        <v>749</v>
      </c>
      <c r="B86" s="167" t="s">
        <v>750</v>
      </c>
      <c r="C86" s="170"/>
      <c r="D86" s="176">
        <f aca="true" t="shared" si="10" ref="D86:K86">D87</f>
        <v>176920</v>
      </c>
      <c r="E86" s="176">
        <f t="shared" si="10"/>
        <v>125652.06</v>
      </c>
      <c r="F86" s="762">
        <f t="shared" si="10"/>
        <v>179852</v>
      </c>
      <c r="G86" s="176">
        <f t="shared" si="10"/>
        <v>179852</v>
      </c>
      <c r="H86" s="176">
        <f t="shared" si="10"/>
        <v>160115.18</v>
      </c>
      <c r="I86" s="176">
        <v>0</v>
      </c>
      <c r="J86" s="176">
        <f t="shared" si="10"/>
        <v>0</v>
      </c>
      <c r="K86" s="176">
        <f t="shared" si="10"/>
        <v>189615</v>
      </c>
      <c r="L86" s="173">
        <f t="shared" si="8"/>
        <v>9763</v>
      </c>
      <c r="M86" s="174">
        <v>1</v>
      </c>
    </row>
    <row r="87" spans="1:13" ht="15.75">
      <c r="A87" s="169" t="s">
        <v>156</v>
      </c>
      <c r="B87" s="168" t="s">
        <v>750</v>
      </c>
      <c r="C87" s="170">
        <v>223</v>
      </c>
      <c r="D87" s="175">
        <v>176920</v>
      </c>
      <c r="E87" s="175">
        <v>125652.06</v>
      </c>
      <c r="F87" s="763">
        <v>179852</v>
      </c>
      <c r="G87" s="175">
        <v>179852</v>
      </c>
      <c r="H87" s="175">
        <v>160115.18</v>
      </c>
      <c r="I87" s="177">
        <v>0</v>
      </c>
      <c r="J87" s="175">
        <v>0</v>
      </c>
      <c r="K87" s="175">
        <f>'КВР 200'!G266</f>
        <v>189615</v>
      </c>
      <c r="L87" s="688">
        <f t="shared" si="8"/>
        <v>9763</v>
      </c>
      <c r="M87" s="174">
        <v>1</v>
      </c>
    </row>
    <row r="88" spans="1:13" ht="28.5" hidden="1">
      <c r="A88" s="171" t="s">
        <v>161</v>
      </c>
      <c r="B88" s="167" t="s">
        <v>162</v>
      </c>
      <c r="C88" s="170"/>
      <c r="D88" s="176">
        <f>D89+D92</f>
        <v>0</v>
      </c>
      <c r="E88" s="176">
        <f>E89+E92</f>
        <v>0</v>
      </c>
      <c r="F88" s="762">
        <f>F89+F92</f>
        <v>0</v>
      </c>
      <c r="G88" s="176">
        <f>G89+G92</f>
        <v>0</v>
      </c>
      <c r="H88" s="176">
        <f>H89+H92</f>
        <v>0</v>
      </c>
      <c r="I88" s="177">
        <v>0</v>
      </c>
      <c r="J88" s="176">
        <f>J89+J92</f>
        <v>0</v>
      </c>
      <c r="K88" s="176">
        <f>K89+K92</f>
        <v>0</v>
      </c>
      <c r="L88" s="173">
        <f t="shared" si="8"/>
        <v>0</v>
      </c>
      <c r="M88" s="174">
        <v>0</v>
      </c>
    </row>
    <row r="89" spans="1:13" ht="42.75" customHeight="1" hidden="1">
      <c r="A89" s="171" t="s">
        <v>163</v>
      </c>
      <c r="B89" s="167" t="s">
        <v>164</v>
      </c>
      <c r="C89" s="170"/>
      <c r="D89" s="176">
        <f>SUM(D90:D91)</f>
        <v>0</v>
      </c>
      <c r="E89" s="176">
        <f>SUM(E90:E91)</f>
        <v>0</v>
      </c>
      <c r="F89" s="762">
        <f>SUM(F90:F91)</f>
        <v>0</v>
      </c>
      <c r="G89" s="176">
        <f>SUM(G90:G91)</f>
        <v>0</v>
      </c>
      <c r="H89" s="176">
        <f>SUM(H90:H91)</f>
        <v>0</v>
      </c>
      <c r="I89" s="177">
        <v>0</v>
      </c>
      <c r="J89" s="176">
        <f>SUM(J90:J91)</f>
        <v>0</v>
      </c>
      <c r="K89" s="176">
        <f>SUM(K90:K91)</f>
        <v>0</v>
      </c>
      <c r="L89" s="173">
        <f t="shared" si="8"/>
        <v>0</v>
      </c>
      <c r="M89" s="174">
        <v>0</v>
      </c>
    </row>
    <row r="90" spans="1:13" ht="30" hidden="1">
      <c r="A90" s="169" t="s">
        <v>221</v>
      </c>
      <c r="B90" s="168" t="s">
        <v>164</v>
      </c>
      <c r="C90" s="170">
        <v>262</v>
      </c>
      <c r="D90" s="175">
        <v>0</v>
      </c>
      <c r="E90" s="175">
        <v>0</v>
      </c>
      <c r="F90" s="763"/>
      <c r="G90" s="175">
        <v>0</v>
      </c>
      <c r="H90" s="175">
        <v>0</v>
      </c>
      <c r="I90" s="177">
        <v>0</v>
      </c>
      <c r="J90" s="175">
        <v>0</v>
      </c>
      <c r="K90" s="175">
        <f>'КВР 300'!G9</f>
        <v>0</v>
      </c>
      <c r="L90" s="173">
        <f t="shared" si="8"/>
        <v>0</v>
      </c>
      <c r="M90" s="174">
        <v>0</v>
      </c>
    </row>
    <row r="91" spans="1:13" ht="30" hidden="1">
      <c r="A91" s="169" t="s">
        <v>222</v>
      </c>
      <c r="B91" s="168" t="s">
        <v>164</v>
      </c>
      <c r="C91" s="170">
        <v>266</v>
      </c>
      <c r="D91" s="175"/>
      <c r="E91" s="175"/>
      <c r="F91" s="763"/>
      <c r="G91" s="175"/>
      <c r="H91" s="175"/>
      <c r="I91" s="177" t="e">
        <f t="shared" si="0"/>
        <v>#DIV/0!</v>
      </c>
      <c r="J91" s="175"/>
      <c r="K91" s="175">
        <f>'КВР 300'!G15</f>
        <v>0</v>
      </c>
      <c r="L91" s="173">
        <f t="shared" si="8"/>
        <v>0</v>
      </c>
      <c r="M91" s="174" t="e">
        <f t="shared" si="9"/>
        <v>#DIV/0!</v>
      </c>
    </row>
    <row r="92" spans="1:13" ht="15.75" hidden="1">
      <c r="A92" s="171" t="s">
        <v>165</v>
      </c>
      <c r="B92" s="167" t="s">
        <v>166</v>
      </c>
      <c r="C92" s="170"/>
      <c r="D92" s="176">
        <f>D93</f>
        <v>0</v>
      </c>
      <c r="E92" s="176">
        <f>E93</f>
        <v>0</v>
      </c>
      <c r="F92" s="762">
        <f>F93</f>
        <v>0</v>
      </c>
      <c r="G92" s="176">
        <f>G93</f>
        <v>0</v>
      </c>
      <c r="H92" s="176">
        <f>H93</f>
        <v>0</v>
      </c>
      <c r="I92" s="177" t="e">
        <f t="shared" si="0"/>
        <v>#DIV/0!</v>
      </c>
      <c r="J92" s="176">
        <f>J93</f>
        <v>0</v>
      </c>
      <c r="K92" s="176">
        <f>K93</f>
        <v>0</v>
      </c>
      <c r="L92" s="173">
        <f t="shared" si="8"/>
        <v>0</v>
      </c>
      <c r="M92" s="174" t="e">
        <f t="shared" si="9"/>
        <v>#DIV/0!</v>
      </c>
    </row>
    <row r="93" spans="1:13" ht="22.5" customHeight="1" hidden="1">
      <c r="A93" s="169" t="s">
        <v>203</v>
      </c>
      <c r="B93" s="168" t="s">
        <v>166</v>
      </c>
      <c r="C93" s="170">
        <v>296</v>
      </c>
      <c r="D93" s="175"/>
      <c r="E93" s="175"/>
      <c r="F93" s="763"/>
      <c r="G93" s="175"/>
      <c r="H93" s="175"/>
      <c r="I93" s="177" t="e">
        <f t="shared" si="0"/>
        <v>#DIV/0!</v>
      </c>
      <c r="J93" s="175"/>
      <c r="K93" s="175">
        <f>'КВР 300'!G22</f>
        <v>0</v>
      </c>
      <c r="L93" s="173">
        <f t="shared" si="8"/>
        <v>0</v>
      </c>
      <c r="M93" s="174" t="e">
        <f t="shared" si="9"/>
        <v>#DIV/0!</v>
      </c>
    </row>
    <row r="94" spans="1:13" ht="30.75" customHeight="1" hidden="1">
      <c r="A94" s="171" t="s">
        <v>167</v>
      </c>
      <c r="B94" s="167" t="s">
        <v>168</v>
      </c>
      <c r="C94" s="170"/>
      <c r="D94" s="176">
        <f aca="true" t="shared" si="11" ref="D94:H95">D95</f>
        <v>0</v>
      </c>
      <c r="E94" s="176">
        <f t="shared" si="11"/>
        <v>0</v>
      </c>
      <c r="F94" s="762">
        <f t="shared" si="11"/>
        <v>0</v>
      </c>
      <c r="G94" s="176">
        <f t="shared" si="11"/>
        <v>0</v>
      </c>
      <c r="H94" s="176">
        <f t="shared" si="11"/>
        <v>0</v>
      </c>
      <c r="I94" s="177" t="e">
        <f t="shared" si="0"/>
        <v>#DIV/0!</v>
      </c>
      <c r="J94" s="176">
        <f>J95</f>
        <v>0</v>
      </c>
      <c r="K94" s="176">
        <f>K95</f>
        <v>0</v>
      </c>
      <c r="L94" s="173">
        <f t="shared" si="8"/>
        <v>0</v>
      </c>
      <c r="M94" s="174" t="e">
        <f t="shared" si="9"/>
        <v>#DIV/0!</v>
      </c>
    </row>
    <row r="95" spans="1:13" ht="42.75" hidden="1">
      <c r="A95" s="171" t="s">
        <v>169</v>
      </c>
      <c r="B95" s="167" t="s">
        <v>170</v>
      </c>
      <c r="C95" s="170"/>
      <c r="D95" s="176">
        <f t="shared" si="11"/>
        <v>0</v>
      </c>
      <c r="E95" s="176">
        <f t="shared" si="11"/>
        <v>0</v>
      </c>
      <c r="F95" s="762">
        <f t="shared" si="11"/>
        <v>0</v>
      </c>
      <c r="G95" s="176">
        <f t="shared" si="11"/>
        <v>0</v>
      </c>
      <c r="H95" s="176">
        <f t="shared" si="11"/>
        <v>0</v>
      </c>
      <c r="I95" s="177" t="e">
        <f t="shared" si="0"/>
        <v>#DIV/0!</v>
      </c>
      <c r="J95" s="176">
        <f>J96</f>
        <v>0</v>
      </c>
      <c r="K95" s="176">
        <f>K96</f>
        <v>0</v>
      </c>
      <c r="L95" s="173">
        <f t="shared" si="8"/>
        <v>0</v>
      </c>
      <c r="M95" s="174" t="e">
        <f t="shared" si="9"/>
        <v>#DIV/0!</v>
      </c>
    </row>
    <row r="96" spans="1:13" ht="15.75" hidden="1">
      <c r="A96" s="169" t="s">
        <v>160</v>
      </c>
      <c r="B96" s="168" t="s">
        <v>170</v>
      </c>
      <c r="C96" s="170">
        <v>310</v>
      </c>
      <c r="D96" s="175"/>
      <c r="E96" s="175"/>
      <c r="F96" s="763"/>
      <c r="G96" s="175"/>
      <c r="H96" s="175"/>
      <c r="I96" s="177" t="e">
        <f t="shared" si="0"/>
        <v>#DIV/0!</v>
      </c>
      <c r="J96" s="175"/>
      <c r="K96" s="175">
        <f>'КВР 400'!G8</f>
        <v>0</v>
      </c>
      <c r="L96" s="173">
        <f t="shared" si="8"/>
        <v>0</v>
      </c>
      <c r="M96" s="174" t="e">
        <f t="shared" si="9"/>
        <v>#DIV/0!</v>
      </c>
    </row>
    <row r="97" spans="1:13" ht="15.75">
      <c r="A97" s="171" t="s">
        <v>171</v>
      </c>
      <c r="B97" s="167" t="s">
        <v>172</v>
      </c>
      <c r="C97" s="170"/>
      <c r="D97" s="176">
        <f>D98+D101+D103+D105</f>
        <v>11000</v>
      </c>
      <c r="E97" s="176">
        <f>E98+E101+E103+E105</f>
        <v>10197</v>
      </c>
      <c r="F97" s="762">
        <f>F98+F101+F103+F105</f>
        <v>1000</v>
      </c>
      <c r="G97" s="176">
        <f>G98+G101+G103+G105</f>
        <v>51000</v>
      </c>
      <c r="H97" s="176">
        <f>H98+H101+H103+H105</f>
        <v>206</v>
      </c>
      <c r="I97" s="177">
        <f t="shared" si="0"/>
        <v>0.00403921568627451</v>
      </c>
      <c r="J97" s="176">
        <f>J98+J101+J103+J105</f>
        <v>50794</v>
      </c>
      <c r="K97" s="176">
        <f>K98+K101+K103+K105</f>
        <v>1000</v>
      </c>
      <c r="L97" s="173">
        <f t="shared" si="8"/>
        <v>-50000</v>
      </c>
      <c r="M97" s="174">
        <f t="shared" si="9"/>
        <v>0</v>
      </c>
    </row>
    <row r="98" spans="1:13" ht="42.75" hidden="1">
      <c r="A98" s="171" t="s">
        <v>173</v>
      </c>
      <c r="B98" s="167" t="s">
        <v>174</v>
      </c>
      <c r="C98" s="170"/>
      <c r="D98" s="176">
        <f>SUM(D99:D100)</f>
        <v>0</v>
      </c>
      <c r="E98" s="176">
        <f>SUM(E99:E100)</f>
        <v>0</v>
      </c>
      <c r="F98" s="762">
        <f>SUM(F99:F100)</f>
        <v>0</v>
      </c>
      <c r="G98" s="176">
        <f>SUM(G99:G100)</f>
        <v>0</v>
      </c>
      <c r="H98" s="176">
        <f>SUM(H99:H100)</f>
        <v>0</v>
      </c>
      <c r="I98" s="177" t="e">
        <f t="shared" si="0"/>
        <v>#DIV/0!</v>
      </c>
      <c r="J98" s="176">
        <f>SUM(J99:J100)</f>
        <v>0</v>
      </c>
      <c r="K98" s="176">
        <f>SUM(K99:K100)</f>
        <v>0</v>
      </c>
      <c r="L98" s="173">
        <f t="shared" si="8"/>
        <v>0</v>
      </c>
      <c r="M98" s="174" t="e">
        <f t="shared" si="9"/>
        <v>#DIV/0!</v>
      </c>
    </row>
    <row r="99" spans="1:13" ht="17.25" customHeight="1" hidden="1">
      <c r="A99" s="169" t="s">
        <v>203</v>
      </c>
      <c r="B99" s="168" t="s">
        <v>174</v>
      </c>
      <c r="C99" s="170">
        <v>296</v>
      </c>
      <c r="D99" s="175"/>
      <c r="E99" s="175"/>
      <c r="F99" s="763"/>
      <c r="G99" s="175"/>
      <c r="H99" s="175"/>
      <c r="I99" s="177" t="e">
        <f t="shared" si="0"/>
        <v>#DIV/0!</v>
      </c>
      <c r="J99" s="175"/>
      <c r="K99" s="175">
        <f>'КВР 800'!G9</f>
        <v>0</v>
      </c>
      <c r="L99" s="173">
        <f t="shared" si="8"/>
        <v>0</v>
      </c>
      <c r="M99" s="174" t="e">
        <f t="shared" si="9"/>
        <v>#DIV/0!</v>
      </c>
    </row>
    <row r="100" spans="1:13" ht="15.75" hidden="1">
      <c r="A100" s="169" t="s">
        <v>224</v>
      </c>
      <c r="B100" s="168" t="s">
        <v>174</v>
      </c>
      <c r="C100" s="170">
        <v>297</v>
      </c>
      <c r="D100" s="175"/>
      <c r="E100" s="175"/>
      <c r="F100" s="763"/>
      <c r="G100" s="175"/>
      <c r="H100" s="175"/>
      <c r="I100" s="177" t="e">
        <f t="shared" si="0"/>
        <v>#DIV/0!</v>
      </c>
      <c r="J100" s="175"/>
      <c r="K100" s="175">
        <f>'КВР 800'!G15</f>
        <v>0</v>
      </c>
      <c r="L100" s="173">
        <f t="shared" si="8"/>
        <v>0</v>
      </c>
      <c r="M100" s="174" t="e">
        <f t="shared" si="9"/>
        <v>#DIV/0!</v>
      </c>
    </row>
    <row r="101" spans="1:13" ht="28.5" hidden="1">
      <c r="A101" s="171" t="s">
        <v>175</v>
      </c>
      <c r="B101" s="167" t="s">
        <v>176</v>
      </c>
      <c r="C101" s="170"/>
      <c r="D101" s="176">
        <f>D102</f>
        <v>0</v>
      </c>
      <c r="E101" s="176">
        <f>E102</f>
        <v>0</v>
      </c>
      <c r="F101" s="762">
        <f>F102</f>
        <v>0</v>
      </c>
      <c r="G101" s="176">
        <f>G102</f>
        <v>0</v>
      </c>
      <c r="H101" s="176">
        <f>H102</f>
        <v>0</v>
      </c>
      <c r="I101" s="177" t="e">
        <f t="shared" si="0"/>
        <v>#DIV/0!</v>
      </c>
      <c r="J101" s="176">
        <f>J102</f>
        <v>0</v>
      </c>
      <c r="K101" s="176">
        <f>K102</f>
        <v>0</v>
      </c>
      <c r="L101" s="173">
        <f t="shared" si="8"/>
        <v>0</v>
      </c>
      <c r="M101" s="174" t="e">
        <f t="shared" si="9"/>
        <v>#DIV/0!</v>
      </c>
    </row>
    <row r="102" spans="1:13" ht="15.75" hidden="1">
      <c r="A102" s="169" t="s">
        <v>177</v>
      </c>
      <c r="B102" s="168" t="s">
        <v>176</v>
      </c>
      <c r="C102" s="170">
        <v>291</v>
      </c>
      <c r="D102" s="175"/>
      <c r="E102" s="175"/>
      <c r="F102" s="763"/>
      <c r="G102" s="175"/>
      <c r="H102" s="175"/>
      <c r="I102" s="177" t="e">
        <f t="shared" si="0"/>
        <v>#DIV/0!</v>
      </c>
      <c r="J102" s="175"/>
      <c r="K102" s="175">
        <f>'КВР 800'!G22</f>
        <v>0</v>
      </c>
      <c r="L102" s="173">
        <f t="shared" si="8"/>
        <v>0</v>
      </c>
      <c r="M102" s="174" t="e">
        <f t="shared" si="9"/>
        <v>#DIV/0!</v>
      </c>
    </row>
    <row r="103" spans="1:13" ht="15.75" hidden="1">
      <c r="A103" s="171" t="s">
        <v>178</v>
      </c>
      <c r="B103" s="167" t="s">
        <v>179</v>
      </c>
      <c r="C103" s="170"/>
      <c r="D103" s="176">
        <f>D104</f>
        <v>0</v>
      </c>
      <c r="E103" s="176">
        <f>E104</f>
        <v>0</v>
      </c>
      <c r="F103" s="762">
        <f>F104</f>
        <v>0</v>
      </c>
      <c r="G103" s="176">
        <f>G104</f>
        <v>0</v>
      </c>
      <c r="H103" s="176">
        <f>H104</f>
        <v>0</v>
      </c>
      <c r="I103" s="177" t="e">
        <f t="shared" si="0"/>
        <v>#DIV/0!</v>
      </c>
      <c r="J103" s="176">
        <f>J104</f>
        <v>0</v>
      </c>
      <c r="K103" s="176">
        <f>K104</f>
        <v>0</v>
      </c>
      <c r="L103" s="173">
        <f t="shared" si="8"/>
        <v>0</v>
      </c>
      <c r="M103" s="174" t="e">
        <f t="shared" si="9"/>
        <v>#DIV/0!</v>
      </c>
    </row>
    <row r="104" spans="1:13" ht="15.75" hidden="1">
      <c r="A104" s="169" t="s">
        <v>177</v>
      </c>
      <c r="B104" s="168" t="s">
        <v>179</v>
      </c>
      <c r="C104" s="170">
        <v>291</v>
      </c>
      <c r="D104" s="175"/>
      <c r="E104" s="175"/>
      <c r="F104" s="763"/>
      <c r="G104" s="175"/>
      <c r="H104" s="175"/>
      <c r="I104" s="177" t="e">
        <f t="shared" si="0"/>
        <v>#DIV/0!</v>
      </c>
      <c r="J104" s="175"/>
      <c r="K104" s="175">
        <f>'КВР 800'!G29</f>
        <v>0</v>
      </c>
      <c r="L104" s="173">
        <f t="shared" si="8"/>
        <v>0</v>
      </c>
      <c r="M104" s="174" t="e">
        <f t="shared" si="9"/>
        <v>#DIV/0!</v>
      </c>
    </row>
    <row r="105" spans="1:13" ht="15.75">
      <c r="A105" s="171" t="s">
        <v>180</v>
      </c>
      <c r="B105" s="167" t="s">
        <v>181</v>
      </c>
      <c r="C105" s="170"/>
      <c r="D105" s="176">
        <f>SUM(D106:D109)</f>
        <v>11000</v>
      </c>
      <c r="E105" s="176">
        <f>SUM(E106:E109)</f>
        <v>10197</v>
      </c>
      <c r="F105" s="762">
        <f aca="true" t="shared" si="12" ref="F105:K105">SUM(F106:F109)</f>
        <v>1000</v>
      </c>
      <c r="G105" s="176">
        <f t="shared" si="12"/>
        <v>51000</v>
      </c>
      <c r="H105" s="176">
        <f t="shared" si="12"/>
        <v>206</v>
      </c>
      <c r="I105" s="177">
        <f t="shared" si="0"/>
        <v>0.00403921568627451</v>
      </c>
      <c r="J105" s="176">
        <f t="shared" si="12"/>
        <v>50794</v>
      </c>
      <c r="K105" s="176">
        <f t="shared" si="12"/>
        <v>1000</v>
      </c>
      <c r="L105" s="173">
        <f t="shared" si="8"/>
        <v>-50000</v>
      </c>
      <c r="M105" s="174">
        <f t="shared" si="9"/>
        <v>0</v>
      </c>
    </row>
    <row r="106" spans="1:13" ht="30">
      <c r="A106" s="169" t="s">
        <v>182</v>
      </c>
      <c r="B106" s="168" t="s">
        <v>181</v>
      </c>
      <c r="C106" s="170">
        <v>292</v>
      </c>
      <c r="D106" s="175">
        <v>10803</v>
      </c>
      <c r="E106" s="175">
        <v>10000</v>
      </c>
      <c r="F106" s="763">
        <v>794</v>
      </c>
      <c r="G106" s="175">
        <v>50794</v>
      </c>
      <c r="H106" s="175">
        <v>0</v>
      </c>
      <c r="I106" s="177">
        <f t="shared" si="0"/>
        <v>0</v>
      </c>
      <c r="J106" s="175">
        <f>G106-H106</f>
        <v>50794</v>
      </c>
      <c r="K106" s="175">
        <f>'КВР 800'!G36</f>
        <v>790</v>
      </c>
      <c r="L106" s="173">
        <f t="shared" si="8"/>
        <v>-50004</v>
      </c>
      <c r="M106" s="174">
        <f t="shared" si="9"/>
        <v>-0.005037783375314908</v>
      </c>
    </row>
    <row r="107" spans="1:13" ht="30" hidden="1">
      <c r="A107" s="169" t="s">
        <v>227</v>
      </c>
      <c r="B107" s="168" t="s">
        <v>181</v>
      </c>
      <c r="C107" s="170">
        <v>293</v>
      </c>
      <c r="D107" s="175">
        <v>0</v>
      </c>
      <c r="E107" s="175">
        <v>0</v>
      </c>
      <c r="F107" s="763">
        <v>0</v>
      </c>
      <c r="G107" s="175">
        <v>0</v>
      </c>
      <c r="H107" s="175">
        <v>0</v>
      </c>
      <c r="I107" s="177" t="e">
        <f t="shared" si="0"/>
        <v>#DIV/0!</v>
      </c>
      <c r="J107" s="175"/>
      <c r="K107" s="175">
        <f>'КВР 800'!G51</f>
        <v>0</v>
      </c>
      <c r="L107" s="173">
        <f t="shared" si="8"/>
        <v>0</v>
      </c>
      <c r="M107" s="174" t="e">
        <f t="shared" si="9"/>
        <v>#DIV/0!</v>
      </c>
    </row>
    <row r="108" spans="1:13" ht="15.75" customHeight="1">
      <c r="A108" s="169" t="s">
        <v>203</v>
      </c>
      <c r="B108" s="168" t="s">
        <v>181</v>
      </c>
      <c r="C108" s="170">
        <v>296</v>
      </c>
      <c r="D108" s="175">
        <v>197</v>
      </c>
      <c r="E108" s="175">
        <v>197</v>
      </c>
      <c r="F108" s="763">
        <v>206</v>
      </c>
      <c r="G108" s="175">
        <v>206</v>
      </c>
      <c r="H108" s="175">
        <v>206</v>
      </c>
      <c r="I108" s="177">
        <f t="shared" si="0"/>
        <v>1</v>
      </c>
      <c r="J108" s="175"/>
      <c r="K108" s="175">
        <f>'КВР 800'!G63</f>
        <v>210</v>
      </c>
      <c r="L108" s="173">
        <f t="shared" si="8"/>
        <v>4</v>
      </c>
      <c r="M108" s="174">
        <v>0</v>
      </c>
    </row>
    <row r="109" spans="1:13" ht="15.75" hidden="1">
      <c r="A109" s="169" t="s">
        <v>224</v>
      </c>
      <c r="B109" s="168" t="s">
        <v>181</v>
      </c>
      <c r="C109" s="170">
        <v>297</v>
      </c>
      <c r="D109" s="175"/>
      <c r="E109" s="175"/>
      <c r="F109" s="763"/>
      <c r="G109" s="175"/>
      <c r="H109" s="175"/>
      <c r="I109" s="177" t="e">
        <f t="shared" si="0"/>
        <v>#DIV/0!</v>
      </c>
      <c r="J109" s="175"/>
      <c r="K109" s="175">
        <v>0</v>
      </c>
      <c r="L109" s="173">
        <f t="shared" si="8"/>
        <v>0</v>
      </c>
      <c r="M109" s="174" t="e">
        <f t="shared" si="9"/>
        <v>#DIV/0!</v>
      </c>
    </row>
    <row r="110" spans="1:13" ht="28.5">
      <c r="A110" s="352" t="s">
        <v>512</v>
      </c>
      <c r="B110" s="167"/>
      <c r="C110" s="170"/>
      <c r="D110" s="176">
        <f aca="true" t="shared" si="13" ref="D110:K110">D111</f>
        <v>231143.63</v>
      </c>
      <c r="E110" s="176">
        <f t="shared" si="13"/>
        <v>130000</v>
      </c>
      <c r="F110" s="762">
        <f t="shared" si="13"/>
        <v>231200</v>
      </c>
      <c r="G110" s="176">
        <f t="shared" si="13"/>
        <v>118271.01</v>
      </c>
      <c r="H110" s="176">
        <f t="shared" si="13"/>
        <v>0</v>
      </c>
      <c r="I110" s="177">
        <f aca="true" t="shared" si="14" ref="I110:I169">H110/G110</f>
        <v>0</v>
      </c>
      <c r="J110" s="176">
        <f t="shared" si="13"/>
        <v>0</v>
      </c>
      <c r="K110" s="176">
        <f t="shared" si="13"/>
        <v>118271</v>
      </c>
      <c r="L110" s="173">
        <f t="shared" si="8"/>
        <v>-0.00999999999476131</v>
      </c>
      <c r="M110" s="174">
        <v>1</v>
      </c>
    </row>
    <row r="111" spans="1:13" ht="15.75">
      <c r="A111" s="171" t="s">
        <v>153</v>
      </c>
      <c r="B111" s="167" t="s">
        <v>154</v>
      </c>
      <c r="C111" s="170"/>
      <c r="D111" s="176">
        <f>D112+D113</f>
        <v>231143.63</v>
      </c>
      <c r="E111" s="176">
        <f>E112+E113</f>
        <v>130000</v>
      </c>
      <c r="F111" s="762">
        <f aca="true" t="shared" si="15" ref="F111:L111">F112+F113</f>
        <v>231200</v>
      </c>
      <c r="G111" s="176">
        <f t="shared" si="15"/>
        <v>118271.01</v>
      </c>
      <c r="H111" s="176">
        <f t="shared" si="15"/>
        <v>0</v>
      </c>
      <c r="I111" s="176" t="e">
        <f t="shared" si="15"/>
        <v>#DIV/0!</v>
      </c>
      <c r="J111" s="176">
        <f t="shared" si="15"/>
        <v>0</v>
      </c>
      <c r="K111" s="176">
        <f t="shared" si="15"/>
        <v>118271</v>
      </c>
      <c r="L111" s="176">
        <f t="shared" si="15"/>
        <v>-0.00999999999476131</v>
      </c>
      <c r="M111" s="174">
        <v>1</v>
      </c>
    </row>
    <row r="112" spans="1:13" ht="15.75">
      <c r="A112" s="169" t="s">
        <v>141</v>
      </c>
      <c r="B112" s="168" t="s">
        <v>154</v>
      </c>
      <c r="C112" s="170">
        <v>226</v>
      </c>
      <c r="D112" s="175">
        <f>229643.63+1500</f>
        <v>231143.63</v>
      </c>
      <c r="E112" s="175">
        <v>130000</v>
      </c>
      <c r="F112" s="763">
        <f>229700+1500</f>
        <v>231200</v>
      </c>
      <c r="G112" s="175">
        <f>116771.01+1500</f>
        <v>118271.01</v>
      </c>
      <c r="H112" s="175">
        <v>0</v>
      </c>
      <c r="I112" s="177">
        <f t="shared" si="14"/>
        <v>0</v>
      </c>
      <c r="J112" s="175"/>
      <c r="K112" s="175">
        <f>БС!BV118</f>
        <v>116771</v>
      </c>
      <c r="L112" s="688">
        <f t="shared" si="8"/>
        <v>-1500.0099999999948</v>
      </c>
      <c r="M112" s="174">
        <v>1</v>
      </c>
    </row>
    <row r="113" spans="1:13" ht="30">
      <c r="A113" s="169" t="s">
        <v>811</v>
      </c>
      <c r="B113" s="168" t="s">
        <v>154</v>
      </c>
      <c r="C113" s="170">
        <v>310</v>
      </c>
      <c r="D113" s="175">
        <v>0</v>
      </c>
      <c r="E113" s="175">
        <v>0</v>
      </c>
      <c r="F113" s="763">
        <v>0</v>
      </c>
      <c r="G113" s="175">
        <v>0</v>
      </c>
      <c r="H113" s="175">
        <v>0</v>
      </c>
      <c r="I113" s="177" t="e">
        <f>H113/G113</f>
        <v>#DIV/0!</v>
      </c>
      <c r="J113" s="175"/>
      <c r="K113" s="175">
        <f>'0113'!G416</f>
        <v>1500</v>
      </c>
      <c r="L113" s="688">
        <f>K113-G113</f>
        <v>1500</v>
      </c>
      <c r="M113" s="174">
        <v>1</v>
      </c>
    </row>
    <row r="114" spans="1:13" s="334" customFormat="1" ht="15.75">
      <c r="A114" s="171" t="s">
        <v>171</v>
      </c>
      <c r="B114" s="167" t="s">
        <v>172</v>
      </c>
      <c r="C114" s="170"/>
      <c r="D114" s="176">
        <f aca="true" t="shared" si="16" ref="D114:K115">D115</f>
        <v>0</v>
      </c>
      <c r="E114" s="176">
        <f t="shared" si="16"/>
        <v>0</v>
      </c>
      <c r="F114" s="762">
        <f t="shared" si="16"/>
        <v>0</v>
      </c>
      <c r="G114" s="176">
        <f t="shared" si="16"/>
        <v>0</v>
      </c>
      <c r="H114" s="176">
        <f t="shared" si="16"/>
        <v>0</v>
      </c>
      <c r="I114" s="177">
        <v>0</v>
      </c>
      <c r="J114" s="176">
        <f t="shared" si="16"/>
        <v>0</v>
      </c>
      <c r="K114" s="176">
        <f t="shared" si="16"/>
        <v>0</v>
      </c>
      <c r="L114" s="173">
        <f t="shared" si="8"/>
        <v>0</v>
      </c>
      <c r="M114" s="174">
        <v>1</v>
      </c>
    </row>
    <row r="115" spans="1:13" ht="15.75">
      <c r="A115" s="352" t="s">
        <v>753</v>
      </c>
      <c r="B115" s="167" t="s">
        <v>463</v>
      </c>
      <c r="C115" s="170"/>
      <c r="D115" s="176">
        <f t="shared" si="16"/>
        <v>0</v>
      </c>
      <c r="E115" s="176">
        <f t="shared" si="16"/>
        <v>0</v>
      </c>
      <c r="F115" s="762">
        <f t="shared" si="16"/>
        <v>0</v>
      </c>
      <c r="G115" s="176">
        <f t="shared" si="16"/>
        <v>0</v>
      </c>
      <c r="H115" s="176">
        <f t="shared" si="16"/>
        <v>0</v>
      </c>
      <c r="I115" s="177">
        <v>0</v>
      </c>
      <c r="J115" s="176">
        <f t="shared" si="16"/>
        <v>0</v>
      </c>
      <c r="K115" s="176">
        <f t="shared" si="16"/>
        <v>0</v>
      </c>
      <c r="L115" s="173">
        <f t="shared" si="8"/>
        <v>0</v>
      </c>
      <c r="M115" s="174">
        <v>1</v>
      </c>
    </row>
    <row r="116" spans="1:13" ht="15.75" customHeight="1">
      <c r="A116" s="169" t="s">
        <v>203</v>
      </c>
      <c r="B116" s="168" t="s">
        <v>463</v>
      </c>
      <c r="C116" s="170">
        <v>296</v>
      </c>
      <c r="D116" s="175">
        <v>0</v>
      </c>
      <c r="E116" s="175">
        <v>0</v>
      </c>
      <c r="F116" s="763">
        <v>0</v>
      </c>
      <c r="G116" s="175">
        <v>0</v>
      </c>
      <c r="H116" s="175">
        <v>0</v>
      </c>
      <c r="I116" s="177">
        <v>0</v>
      </c>
      <c r="J116" s="175">
        <v>0</v>
      </c>
      <c r="K116" s="175">
        <f>'0107'!G11</f>
        <v>0</v>
      </c>
      <c r="L116" s="688">
        <f t="shared" si="8"/>
        <v>0</v>
      </c>
      <c r="M116" s="174">
        <v>1</v>
      </c>
    </row>
    <row r="117" spans="1:13" ht="15.75">
      <c r="A117" s="352" t="s">
        <v>466</v>
      </c>
      <c r="B117" s="167" t="s">
        <v>463</v>
      </c>
      <c r="C117" s="170"/>
      <c r="D117" s="176">
        <f aca="true" t="shared" si="17" ref="D117:J117">D118</f>
        <v>100000</v>
      </c>
      <c r="E117" s="176">
        <f t="shared" si="17"/>
        <v>0</v>
      </c>
      <c r="F117" s="762">
        <f t="shared" si="17"/>
        <v>100000</v>
      </c>
      <c r="G117" s="176">
        <f t="shared" si="17"/>
        <v>72500</v>
      </c>
      <c r="H117" s="176">
        <f t="shared" si="17"/>
        <v>0</v>
      </c>
      <c r="I117" s="177">
        <f t="shared" si="14"/>
        <v>0</v>
      </c>
      <c r="J117" s="176">
        <f t="shared" si="17"/>
        <v>0</v>
      </c>
      <c r="K117" s="176">
        <f>K118</f>
        <v>98184</v>
      </c>
      <c r="L117" s="173">
        <f t="shared" si="8"/>
        <v>25684</v>
      </c>
      <c r="M117" s="174">
        <f t="shared" si="9"/>
        <v>-0.018159999999999954</v>
      </c>
    </row>
    <row r="118" spans="1:13" ht="15.75" customHeight="1">
      <c r="A118" s="169" t="s">
        <v>120</v>
      </c>
      <c r="B118" s="168" t="s">
        <v>463</v>
      </c>
      <c r="C118" s="170">
        <v>296</v>
      </c>
      <c r="D118" s="175">
        <v>100000</v>
      </c>
      <c r="E118" s="175">
        <v>0</v>
      </c>
      <c r="F118" s="763">
        <v>100000</v>
      </c>
      <c r="G118" s="175">
        <v>72500</v>
      </c>
      <c r="H118" s="175">
        <v>0</v>
      </c>
      <c r="I118" s="177">
        <f t="shared" si="14"/>
        <v>0</v>
      </c>
      <c r="J118" s="175">
        <v>0</v>
      </c>
      <c r="K118" s="175">
        <f>'0111'!G45</f>
        <v>98184</v>
      </c>
      <c r="L118" s="173">
        <f t="shared" si="8"/>
        <v>25684</v>
      </c>
      <c r="M118" s="174">
        <f t="shared" si="9"/>
        <v>-0.018159999999999954</v>
      </c>
    </row>
    <row r="119" spans="1:13" ht="28.5" hidden="1">
      <c r="A119" s="352" t="s">
        <v>512</v>
      </c>
      <c r="B119" s="167"/>
      <c r="C119" s="170"/>
      <c r="D119" s="176">
        <f>D120</f>
        <v>0</v>
      </c>
      <c r="E119" s="176">
        <f>E120</f>
        <v>0</v>
      </c>
      <c r="F119" s="762">
        <f>F120</f>
        <v>0</v>
      </c>
      <c r="G119" s="176">
        <f>G120</f>
        <v>0</v>
      </c>
      <c r="H119" s="176">
        <f>H120</f>
        <v>0</v>
      </c>
      <c r="I119" s="177" t="e">
        <f t="shared" si="14"/>
        <v>#DIV/0!</v>
      </c>
      <c r="J119" s="176">
        <f>J120</f>
        <v>0</v>
      </c>
      <c r="K119" s="176">
        <f>K120</f>
        <v>0</v>
      </c>
      <c r="L119" s="173">
        <f t="shared" si="8"/>
        <v>0</v>
      </c>
      <c r="M119" s="174" t="e">
        <f t="shared" si="9"/>
        <v>#DIV/0!</v>
      </c>
    </row>
    <row r="120" spans="1:13" ht="15.75" hidden="1">
      <c r="A120" s="171" t="s">
        <v>153</v>
      </c>
      <c r="B120" s="167" t="s">
        <v>154</v>
      </c>
      <c r="C120" s="170"/>
      <c r="D120" s="176">
        <f aca="true" t="shared" si="18" ref="D120:K120">D121</f>
        <v>0</v>
      </c>
      <c r="E120" s="176">
        <f t="shared" si="18"/>
        <v>0</v>
      </c>
      <c r="F120" s="762">
        <f t="shared" si="18"/>
        <v>0</v>
      </c>
      <c r="G120" s="176">
        <f t="shared" si="18"/>
        <v>0</v>
      </c>
      <c r="H120" s="176">
        <f t="shared" si="18"/>
        <v>0</v>
      </c>
      <c r="I120" s="177" t="e">
        <f t="shared" si="14"/>
        <v>#DIV/0!</v>
      </c>
      <c r="J120" s="176">
        <f t="shared" si="18"/>
        <v>0</v>
      </c>
      <c r="K120" s="176">
        <f t="shared" si="18"/>
        <v>0</v>
      </c>
      <c r="L120" s="173">
        <f t="shared" si="8"/>
        <v>0</v>
      </c>
      <c r="M120" s="174" t="e">
        <f t="shared" si="9"/>
        <v>#DIV/0!</v>
      </c>
    </row>
    <row r="121" spans="1:13" ht="15.75" hidden="1">
      <c r="A121" s="169" t="s">
        <v>141</v>
      </c>
      <c r="B121" s="168" t="s">
        <v>154</v>
      </c>
      <c r="C121" s="170">
        <v>226</v>
      </c>
      <c r="D121" s="175">
        <v>0</v>
      </c>
      <c r="E121" s="175">
        <v>0</v>
      </c>
      <c r="F121" s="763">
        <v>0</v>
      </c>
      <c r="G121" s="175">
        <v>0</v>
      </c>
      <c r="H121" s="175">
        <v>0</v>
      </c>
      <c r="I121" s="177" t="e">
        <f t="shared" si="14"/>
        <v>#DIV/0!</v>
      </c>
      <c r="J121" s="175"/>
      <c r="K121" s="176">
        <f>'0309'!G131</f>
        <v>0</v>
      </c>
      <c r="L121" s="173">
        <f t="shared" si="8"/>
        <v>0</v>
      </c>
      <c r="M121" s="174" t="e">
        <f t="shared" si="9"/>
        <v>#DIV/0!</v>
      </c>
    </row>
    <row r="122" spans="1:13" ht="28.5">
      <c r="A122" s="352" t="s">
        <v>522</v>
      </c>
      <c r="B122" s="167"/>
      <c r="C122" s="170"/>
      <c r="D122" s="176">
        <f>D123</f>
        <v>0.16</v>
      </c>
      <c r="E122" s="176">
        <f>E123</f>
        <v>0</v>
      </c>
      <c r="F122" s="762">
        <f>F123</f>
        <v>0</v>
      </c>
      <c r="G122" s="176">
        <f>G123</f>
        <v>0.16</v>
      </c>
      <c r="H122" s="176">
        <f>H123</f>
        <v>0</v>
      </c>
      <c r="I122" s="177">
        <v>0</v>
      </c>
      <c r="J122" s="176">
        <f>J123</f>
        <v>0</v>
      </c>
      <c r="K122" s="176">
        <f>K123</f>
        <v>0</v>
      </c>
      <c r="L122" s="173">
        <f t="shared" si="8"/>
        <v>-0.16</v>
      </c>
      <c r="M122" s="174">
        <v>1</v>
      </c>
    </row>
    <row r="123" spans="1:13" ht="15.75">
      <c r="A123" s="171" t="s">
        <v>153</v>
      </c>
      <c r="B123" s="167" t="s">
        <v>154</v>
      </c>
      <c r="C123" s="170"/>
      <c r="D123" s="176">
        <f aca="true" t="shared" si="19" ref="D123:K123">D124</f>
        <v>0.16</v>
      </c>
      <c r="E123" s="176">
        <f t="shared" si="19"/>
        <v>0</v>
      </c>
      <c r="F123" s="762">
        <f t="shared" si="19"/>
        <v>0</v>
      </c>
      <c r="G123" s="176">
        <f t="shared" si="19"/>
        <v>0.16</v>
      </c>
      <c r="H123" s="176">
        <f t="shared" si="19"/>
        <v>0</v>
      </c>
      <c r="I123" s="177">
        <v>0</v>
      </c>
      <c r="J123" s="176">
        <f t="shared" si="19"/>
        <v>0</v>
      </c>
      <c r="K123" s="176">
        <f t="shared" si="19"/>
        <v>0</v>
      </c>
      <c r="L123" s="173">
        <f t="shared" si="8"/>
        <v>-0.16</v>
      </c>
      <c r="M123" s="174">
        <v>1</v>
      </c>
    </row>
    <row r="124" spans="1:13" ht="15.75">
      <c r="A124" s="169" t="s">
        <v>141</v>
      </c>
      <c r="B124" s="168" t="s">
        <v>154</v>
      </c>
      <c r="C124" s="170">
        <v>226</v>
      </c>
      <c r="D124" s="175">
        <v>0.16</v>
      </c>
      <c r="E124" s="175">
        <v>0</v>
      </c>
      <c r="F124" s="763">
        <v>0</v>
      </c>
      <c r="G124" s="175">
        <v>0.16</v>
      </c>
      <c r="H124" s="175">
        <v>0</v>
      </c>
      <c r="I124" s="177">
        <v>0</v>
      </c>
      <c r="J124" s="175"/>
      <c r="K124" s="175">
        <f>'0309'!G134</f>
        <v>0</v>
      </c>
      <c r="L124" s="173">
        <f t="shared" si="8"/>
        <v>-0.16</v>
      </c>
      <c r="M124" s="174">
        <v>1</v>
      </c>
    </row>
    <row r="125" spans="1:13" ht="28.5">
      <c r="A125" s="352" t="s">
        <v>465</v>
      </c>
      <c r="B125" s="167"/>
      <c r="C125" s="170"/>
      <c r="D125" s="176">
        <f>D126</f>
        <v>189105</v>
      </c>
      <c r="E125" s="176">
        <f>E126</f>
        <v>24105</v>
      </c>
      <c r="F125" s="762">
        <f>F126</f>
        <v>166205</v>
      </c>
      <c r="G125" s="176">
        <f>G126</f>
        <v>216605</v>
      </c>
      <c r="H125" s="176">
        <f>H126</f>
        <v>27500</v>
      </c>
      <c r="I125" s="177">
        <f t="shared" si="14"/>
        <v>0.1269592114678793</v>
      </c>
      <c r="J125" s="176">
        <f>J126</f>
        <v>0</v>
      </c>
      <c r="K125" s="176">
        <f>K126</f>
        <v>168021</v>
      </c>
      <c r="L125" s="173">
        <f t="shared" si="8"/>
        <v>-48584</v>
      </c>
      <c r="M125" s="174">
        <f t="shared" si="9"/>
        <v>0.010926265756144415</v>
      </c>
    </row>
    <row r="126" spans="1:13" ht="15.75">
      <c r="A126" s="171" t="s">
        <v>153</v>
      </c>
      <c r="B126" s="167" t="s">
        <v>154</v>
      </c>
      <c r="C126" s="170"/>
      <c r="D126" s="176">
        <f>D127+D128+D129</f>
        <v>189105</v>
      </c>
      <c r="E126" s="176">
        <f>E127+E128+E129</f>
        <v>24105</v>
      </c>
      <c r="F126" s="762">
        <f aca="true" t="shared" si="20" ref="F126:K126">F127+F128+F129</f>
        <v>166205</v>
      </c>
      <c r="G126" s="176">
        <f t="shared" si="20"/>
        <v>216605</v>
      </c>
      <c r="H126" s="176">
        <f t="shared" si="20"/>
        <v>27500</v>
      </c>
      <c r="I126" s="177">
        <f t="shared" si="14"/>
        <v>0.1269592114678793</v>
      </c>
      <c r="J126" s="176">
        <f t="shared" si="20"/>
        <v>0</v>
      </c>
      <c r="K126" s="176">
        <f t="shared" si="20"/>
        <v>168021</v>
      </c>
      <c r="L126" s="173">
        <f t="shared" si="8"/>
        <v>-48584</v>
      </c>
      <c r="M126" s="174">
        <f t="shared" si="9"/>
        <v>0.010926265756144415</v>
      </c>
    </row>
    <row r="127" spans="1:13" ht="15.75">
      <c r="A127" s="169" t="s">
        <v>141</v>
      </c>
      <c r="B127" s="168" t="s">
        <v>154</v>
      </c>
      <c r="C127" s="170">
        <v>226</v>
      </c>
      <c r="D127" s="175">
        <v>165000</v>
      </c>
      <c r="E127" s="175">
        <v>0</v>
      </c>
      <c r="F127" s="763">
        <v>165000</v>
      </c>
      <c r="G127" s="176">
        <v>165000</v>
      </c>
      <c r="H127" s="175">
        <v>0</v>
      </c>
      <c r="I127" s="177">
        <f t="shared" si="14"/>
        <v>0</v>
      </c>
      <c r="J127" s="175"/>
      <c r="K127" s="176">
        <v>0</v>
      </c>
      <c r="L127" s="173">
        <f t="shared" si="8"/>
        <v>-165000</v>
      </c>
      <c r="M127" s="174">
        <f t="shared" si="9"/>
        <v>-1</v>
      </c>
    </row>
    <row r="128" spans="1:13" ht="30">
      <c r="A128" s="169" t="s">
        <v>199</v>
      </c>
      <c r="B128" s="168" t="s">
        <v>154</v>
      </c>
      <c r="C128" s="170">
        <v>346</v>
      </c>
      <c r="D128" s="175">
        <f>22900+1205</f>
        <v>24105</v>
      </c>
      <c r="E128" s="175">
        <f>22900+1205</f>
        <v>24105</v>
      </c>
      <c r="F128" s="763">
        <v>0</v>
      </c>
      <c r="G128" s="175">
        <v>0</v>
      </c>
      <c r="H128" s="175">
        <v>0</v>
      </c>
      <c r="I128" s="177" t="e">
        <f t="shared" si="14"/>
        <v>#DIV/0!</v>
      </c>
      <c r="J128" s="175"/>
      <c r="K128" s="175">
        <f>'0310'!G324+'0310'!G516+'0310'!G304</f>
        <v>165000</v>
      </c>
      <c r="L128" s="173">
        <f t="shared" si="8"/>
        <v>165000</v>
      </c>
      <c r="M128" s="174" t="e">
        <f t="shared" si="9"/>
        <v>#DIV/0!</v>
      </c>
    </row>
    <row r="129" spans="1:13" ht="15.75">
      <c r="A129" s="169" t="s">
        <v>160</v>
      </c>
      <c r="B129" s="168" t="s">
        <v>154</v>
      </c>
      <c r="C129" s="170">
        <v>310</v>
      </c>
      <c r="D129" s="175">
        <v>0</v>
      </c>
      <c r="E129" s="175">
        <v>0</v>
      </c>
      <c r="F129" s="763">
        <v>1205</v>
      </c>
      <c r="G129" s="175">
        <f>1205+27500+22900</f>
        <v>51605</v>
      </c>
      <c r="H129" s="175">
        <v>27500</v>
      </c>
      <c r="I129" s="177">
        <v>0</v>
      </c>
      <c r="J129" s="175"/>
      <c r="K129" s="175">
        <f>'0310'!G166+'0310'!G318+'0310'!G507</f>
        <v>3021</v>
      </c>
      <c r="L129" s="173">
        <f t="shared" si="8"/>
        <v>-48584</v>
      </c>
      <c r="M129" s="174">
        <v>0</v>
      </c>
    </row>
    <row r="130" spans="1:13" ht="15.75">
      <c r="A130" s="352" t="s">
        <v>637</v>
      </c>
      <c r="B130" s="167"/>
      <c r="C130" s="170"/>
      <c r="D130" s="176">
        <f>D131</f>
        <v>185140</v>
      </c>
      <c r="E130" s="176">
        <f>E131</f>
        <v>62000</v>
      </c>
      <c r="F130" s="762">
        <f>F131</f>
        <v>80000</v>
      </c>
      <c r="G130" s="176">
        <f>G131</f>
        <v>179940</v>
      </c>
      <c r="H130" s="176">
        <f>H131</f>
        <v>99940</v>
      </c>
      <c r="I130" s="177">
        <v>0</v>
      </c>
      <c r="J130" s="176">
        <f>J131</f>
        <v>0</v>
      </c>
      <c r="K130" s="176">
        <f>K131</f>
        <v>0</v>
      </c>
      <c r="L130" s="173">
        <f t="shared" si="8"/>
        <v>-179940</v>
      </c>
      <c r="M130" s="174">
        <v>0</v>
      </c>
    </row>
    <row r="131" spans="1:13" ht="15.75">
      <c r="A131" s="171" t="s">
        <v>153</v>
      </c>
      <c r="B131" s="167" t="s">
        <v>154</v>
      </c>
      <c r="C131" s="170"/>
      <c r="D131" s="176">
        <f>D132+D134+D133</f>
        <v>185140</v>
      </c>
      <c r="E131" s="176">
        <f>E132+E134+E133</f>
        <v>62000</v>
      </c>
      <c r="F131" s="762">
        <f aca="true" t="shared" si="21" ref="F131:L131">F132+F134+F133</f>
        <v>80000</v>
      </c>
      <c r="G131" s="176">
        <f t="shared" si="21"/>
        <v>179940</v>
      </c>
      <c r="H131" s="176">
        <f t="shared" si="21"/>
        <v>99940</v>
      </c>
      <c r="I131" s="176">
        <f t="shared" si="21"/>
        <v>0</v>
      </c>
      <c r="J131" s="176">
        <f t="shared" si="21"/>
        <v>0</v>
      </c>
      <c r="K131" s="176">
        <f t="shared" si="21"/>
        <v>0</v>
      </c>
      <c r="L131" s="176">
        <f t="shared" si="21"/>
        <v>-179940</v>
      </c>
      <c r="M131" s="174">
        <v>0</v>
      </c>
    </row>
    <row r="132" spans="1:13" ht="15.75">
      <c r="A132" s="169" t="s">
        <v>141</v>
      </c>
      <c r="B132" s="168" t="s">
        <v>154</v>
      </c>
      <c r="C132" s="170">
        <v>226</v>
      </c>
      <c r="D132" s="175">
        <v>0</v>
      </c>
      <c r="E132" s="175">
        <v>0</v>
      </c>
      <c r="F132" s="763">
        <v>25000</v>
      </c>
      <c r="G132" s="175">
        <v>25000</v>
      </c>
      <c r="H132" s="175">
        <v>0</v>
      </c>
      <c r="I132" s="177">
        <v>0</v>
      </c>
      <c r="J132" s="175">
        <v>0</v>
      </c>
      <c r="K132" s="175">
        <f>'0408'!G128</f>
        <v>0</v>
      </c>
      <c r="L132" s="688">
        <f t="shared" si="8"/>
        <v>-25000</v>
      </c>
      <c r="M132" s="174">
        <v>0</v>
      </c>
    </row>
    <row r="133" spans="1:13" ht="15.75">
      <c r="A133" s="169" t="s">
        <v>141</v>
      </c>
      <c r="B133" s="168" t="s">
        <v>154</v>
      </c>
      <c r="C133" s="170">
        <v>346</v>
      </c>
      <c r="D133" s="175">
        <v>161940</v>
      </c>
      <c r="E133" s="175">
        <v>62000</v>
      </c>
      <c r="F133" s="763">
        <v>0</v>
      </c>
      <c r="G133" s="175">
        <v>99940</v>
      </c>
      <c r="H133" s="175">
        <v>99940</v>
      </c>
      <c r="I133" s="177">
        <v>0</v>
      </c>
      <c r="J133" s="175">
        <v>0</v>
      </c>
      <c r="K133" s="175">
        <f>'0408'!G170</f>
        <v>0</v>
      </c>
      <c r="L133" s="688">
        <f>K133-G133</f>
        <v>-99940</v>
      </c>
      <c r="M133" s="174">
        <v>0</v>
      </c>
    </row>
    <row r="134" spans="1:13" ht="15.75">
      <c r="A134" s="169" t="s">
        <v>771</v>
      </c>
      <c r="B134" s="168" t="s">
        <v>750</v>
      </c>
      <c r="C134" s="170">
        <v>223</v>
      </c>
      <c r="D134" s="175">
        <v>23200</v>
      </c>
      <c r="E134" s="175">
        <v>0</v>
      </c>
      <c r="F134" s="763">
        <v>55000</v>
      </c>
      <c r="G134" s="175">
        <v>55000</v>
      </c>
      <c r="H134" s="175">
        <v>0</v>
      </c>
      <c r="I134" s="177">
        <v>0</v>
      </c>
      <c r="J134" s="175">
        <v>0</v>
      </c>
      <c r="K134" s="175">
        <f>'0408'!G187</f>
        <v>0</v>
      </c>
      <c r="L134" s="688">
        <f>K134-G134</f>
        <v>-55000</v>
      </c>
      <c r="M134" s="174">
        <v>0</v>
      </c>
    </row>
    <row r="135" spans="1:13" ht="15.75">
      <c r="A135" s="352" t="s">
        <v>467</v>
      </c>
      <c r="B135" s="167"/>
      <c r="C135" s="170"/>
      <c r="D135" s="176">
        <f aca="true" t="shared" si="22" ref="D135:H136">D136</f>
        <v>71968.51</v>
      </c>
      <c r="E135" s="176">
        <f t="shared" si="22"/>
        <v>0</v>
      </c>
      <c r="F135" s="762">
        <f t="shared" si="22"/>
        <v>77900</v>
      </c>
      <c r="G135" s="176">
        <f t="shared" si="22"/>
        <v>150596.28</v>
      </c>
      <c r="H135" s="176">
        <f t="shared" si="22"/>
        <v>0</v>
      </c>
      <c r="I135" s="177">
        <f t="shared" si="14"/>
        <v>0</v>
      </c>
      <c r="J135" s="176">
        <f>J136</f>
        <v>0</v>
      </c>
      <c r="K135" s="176">
        <f>K136</f>
        <v>81900</v>
      </c>
      <c r="L135" s="173">
        <f t="shared" si="8"/>
        <v>-68696.28</v>
      </c>
      <c r="M135" s="174">
        <f t="shared" si="9"/>
        <v>0.051347881899871606</v>
      </c>
    </row>
    <row r="136" spans="1:13" ht="15.75">
      <c r="A136" s="171" t="s">
        <v>153</v>
      </c>
      <c r="B136" s="167" t="s">
        <v>154</v>
      </c>
      <c r="C136" s="170"/>
      <c r="D136" s="176">
        <f t="shared" si="22"/>
        <v>71968.51</v>
      </c>
      <c r="E136" s="176">
        <f t="shared" si="22"/>
        <v>0</v>
      </c>
      <c r="F136" s="762">
        <f t="shared" si="22"/>
        <v>77900</v>
      </c>
      <c r="G136" s="176">
        <f t="shared" si="22"/>
        <v>150596.28</v>
      </c>
      <c r="H136" s="176">
        <f t="shared" si="22"/>
        <v>0</v>
      </c>
      <c r="I136" s="177">
        <f t="shared" si="14"/>
        <v>0</v>
      </c>
      <c r="J136" s="176">
        <f>J137</f>
        <v>0</v>
      </c>
      <c r="K136" s="176">
        <f>K137</f>
        <v>81900</v>
      </c>
      <c r="L136" s="173">
        <f t="shared" si="8"/>
        <v>-68696.28</v>
      </c>
      <c r="M136" s="174">
        <f t="shared" si="9"/>
        <v>0.051347881899871606</v>
      </c>
    </row>
    <row r="137" spans="1:13" ht="15.75">
      <c r="A137" s="169" t="s">
        <v>141</v>
      </c>
      <c r="B137" s="168" t="s">
        <v>154</v>
      </c>
      <c r="C137" s="170">
        <v>226</v>
      </c>
      <c r="D137" s="175">
        <v>71968.51</v>
      </c>
      <c r="E137" s="175">
        <v>0</v>
      </c>
      <c r="F137" s="763">
        <v>77900</v>
      </c>
      <c r="G137" s="175">
        <v>150596.28</v>
      </c>
      <c r="H137" s="175">
        <v>0</v>
      </c>
      <c r="I137" s="177">
        <f t="shared" si="14"/>
        <v>0</v>
      </c>
      <c r="J137" s="175">
        <v>0</v>
      </c>
      <c r="K137" s="175">
        <f>'0409'!G128</f>
        <v>81900</v>
      </c>
      <c r="L137" s="173">
        <f t="shared" si="8"/>
        <v>-68696.28</v>
      </c>
      <c r="M137" s="174">
        <f t="shared" si="9"/>
        <v>0.051347881899871606</v>
      </c>
    </row>
    <row r="138" spans="1:13" ht="28.5">
      <c r="A138" s="352" t="s">
        <v>468</v>
      </c>
      <c r="B138" s="167"/>
      <c r="C138" s="170"/>
      <c r="D138" s="176">
        <f aca="true" t="shared" si="23" ref="D138:H139">D139</f>
        <v>54000</v>
      </c>
      <c r="E138" s="176">
        <f t="shared" si="23"/>
        <v>0</v>
      </c>
      <c r="F138" s="762">
        <f t="shared" si="23"/>
        <v>140000</v>
      </c>
      <c r="G138" s="176">
        <f t="shared" si="23"/>
        <v>194000</v>
      </c>
      <c r="H138" s="176">
        <f t="shared" si="23"/>
        <v>54000</v>
      </c>
      <c r="I138" s="177">
        <v>0</v>
      </c>
      <c r="J138" s="176">
        <f>J139</f>
        <v>0</v>
      </c>
      <c r="K138" s="176">
        <f>K139</f>
        <v>194000</v>
      </c>
      <c r="L138" s="173">
        <f t="shared" si="8"/>
        <v>0</v>
      </c>
      <c r="M138" s="174">
        <f t="shared" si="9"/>
        <v>0.3857142857142857</v>
      </c>
    </row>
    <row r="139" spans="1:13" ht="15.75">
      <c r="A139" s="171" t="s">
        <v>153</v>
      </c>
      <c r="B139" s="167" t="s">
        <v>154</v>
      </c>
      <c r="C139" s="170"/>
      <c r="D139" s="176">
        <f t="shared" si="23"/>
        <v>54000</v>
      </c>
      <c r="E139" s="176">
        <f t="shared" si="23"/>
        <v>0</v>
      </c>
      <c r="F139" s="762">
        <f t="shared" si="23"/>
        <v>140000</v>
      </c>
      <c r="G139" s="176">
        <f t="shared" si="23"/>
        <v>194000</v>
      </c>
      <c r="H139" s="176">
        <f t="shared" si="23"/>
        <v>54000</v>
      </c>
      <c r="I139" s="177">
        <v>0</v>
      </c>
      <c r="J139" s="176">
        <f>J140</f>
        <v>0</v>
      </c>
      <c r="K139" s="176">
        <f>K140</f>
        <v>194000</v>
      </c>
      <c r="L139" s="173">
        <f t="shared" si="8"/>
        <v>0</v>
      </c>
      <c r="M139" s="174">
        <f t="shared" si="9"/>
        <v>0.3857142857142857</v>
      </c>
    </row>
    <row r="140" spans="1:13" ht="15.75">
      <c r="A140" s="169" t="s">
        <v>469</v>
      </c>
      <c r="B140" s="168" t="s">
        <v>154</v>
      </c>
      <c r="C140" s="170">
        <v>226</v>
      </c>
      <c r="D140" s="175">
        <v>54000</v>
      </c>
      <c r="E140" s="175">
        <v>0</v>
      </c>
      <c r="F140" s="763">
        <v>140000</v>
      </c>
      <c r="G140" s="175">
        <v>194000</v>
      </c>
      <c r="H140" s="175">
        <v>54000</v>
      </c>
      <c r="I140" s="177">
        <v>0</v>
      </c>
      <c r="J140" s="175">
        <v>0</v>
      </c>
      <c r="K140" s="176">
        <f>'0412'!G134</f>
        <v>194000</v>
      </c>
      <c r="L140" s="173">
        <f t="shared" si="8"/>
        <v>0</v>
      </c>
      <c r="M140" s="174">
        <f t="shared" si="9"/>
        <v>0.3857142857142857</v>
      </c>
    </row>
    <row r="141" spans="1:13" ht="15.75">
      <c r="A141" s="352" t="s">
        <v>470</v>
      </c>
      <c r="B141" s="167"/>
      <c r="C141" s="170"/>
      <c r="D141" s="176">
        <f>D142+D144+D146</f>
        <v>4964199</v>
      </c>
      <c r="E141" s="176">
        <f>E142+E144+E146</f>
        <v>4964159</v>
      </c>
      <c r="F141" s="762">
        <f>F142+F144+F146</f>
        <v>9414200</v>
      </c>
      <c r="G141" s="176">
        <f>G142+G144+G146</f>
        <v>5956271.01</v>
      </c>
      <c r="H141" s="176">
        <f>H142+H144+H146</f>
        <v>0</v>
      </c>
      <c r="I141" s="177">
        <f t="shared" si="14"/>
        <v>0</v>
      </c>
      <c r="J141" s="176">
        <f>J142+J144+J146</f>
        <v>4465645.57</v>
      </c>
      <c r="K141" s="176">
        <f>K142+K144+K146</f>
        <v>4964200</v>
      </c>
      <c r="L141" s="173">
        <f t="shared" si="8"/>
        <v>-992071.0099999998</v>
      </c>
      <c r="M141" s="174">
        <f t="shared" si="9"/>
        <v>-0.47269019141297186</v>
      </c>
    </row>
    <row r="142" spans="1:13" ht="42.75">
      <c r="A142" s="171" t="s">
        <v>150</v>
      </c>
      <c r="B142" s="167" t="s">
        <v>151</v>
      </c>
      <c r="C142" s="170"/>
      <c r="D142" s="176">
        <f aca="true" t="shared" si="24" ref="D142:K142">D143</f>
        <v>4964199</v>
      </c>
      <c r="E142" s="176">
        <f t="shared" si="24"/>
        <v>4964159</v>
      </c>
      <c r="F142" s="762">
        <f>F143</f>
        <v>2482100</v>
      </c>
      <c r="G142" s="176">
        <f t="shared" si="24"/>
        <v>3851271.01</v>
      </c>
      <c r="H142" s="176">
        <f t="shared" si="24"/>
        <v>0</v>
      </c>
      <c r="I142" s="177">
        <f t="shared" si="14"/>
        <v>0</v>
      </c>
      <c r="J142" s="176">
        <f t="shared" si="24"/>
        <v>4465645.57</v>
      </c>
      <c r="K142" s="176">
        <f t="shared" si="24"/>
        <v>4964200</v>
      </c>
      <c r="L142" s="173">
        <f t="shared" si="8"/>
        <v>1112928.9900000002</v>
      </c>
      <c r="M142" s="174">
        <f t="shared" si="9"/>
        <v>1</v>
      </c>
    </row>
    <row r="143" spans="1:13" ht="30">
      <c r="A143" s="169" t="s">
        <v>475</v>
      </c>
      <c r="B143" s="168" t="s">
        <v>151</v>
      </c>
      <c r="C143" s="170">
        <v>225</v>
      </c>
      <c r="D143" s="175">
        <f>4964199</f>
        <v>4964199</v>
      </c>
      <c r="E143" s="175">
        <f>4964159</f>
        <v>4964159</v>
      </c>
      <c r="F143" s="763">
        <v>2482100</v>
      </c>
      <c r="G143" s="175">
        <v>3851271.01</v>
      </c>
      <c r="H143" s="175">
        <v>0</v>
      </c>
      <c r="I143" s="177">
        <f t="shared" si="14"/>
        <v>0</v>
      </c>
      <c r="J143" s="175">
        <v>4465645.57</v>
      </c>
      <c r="K143" s="175">
        <f>'0501'!G91</f>
        <v>4964200</v>
      </c>
      <c r="L143" s="688">
        <f t="shared" si="8"/>
        <v>1112928.9900000002</v>
      </c>
      <c r="M143" s="174">
        <f t="shared" si="9"/>
        <v>1</v>
      </c>
    </row>
    <row r="144" spans="1:13" ht="15.75" hidden="1">
      <c r="A144" s="171" t="s">
        <v>153</v>
      </c>
      <c r="B144" s="167" t="s">
        <v>154</v>
      </c>
      <c r="C144" s="170"/>
      <c r="D144" s="176">
        <f>D145</f>
        <v>0</v>
      </c>
      <c r="E144" s="176">
        <f>E145</f>
        <v>0</v>
      </c>
      <c r="F144" s="762">
        <f>F145</f>
        <v>0</v>
      </c>
      <c r="G144" s="176">
        <f>G145</f>
        <v>0</v>
      </c>
      <c r="H144" s="176">
        <f>H145</f>
        <v>0</v>
      </c>
      <c r="I144" s="177" t="e">
        <f t="shared" si="14"/>
        <v>#DIV/0!</v>
      </c>
      <c r="J144" s="176">
        <f>J145</f>
        <v>0</v>
      </c>
      <c r="K144" s="176">
        <f>K145</f>
        <v>0</v>
      </c>
      <c r="L144" s="173">
        <f t="shared" si="8"/>
        <v>0</v>
      </c>
      <c r="M144" s="174" t="e">
        <f t="shared" si="9"/>
        <v>#DIV/0!</v>
      </c>
    </row>
    <row r="145" spans="1:13" ht="15.75" hidden="1">
      <c r="A145" s="169" t="s">
        <v>141</v>
      </c>
      <c r="B145" s="168" t="s">
        <v>154</v>
      </c>
      <c r="C145" s="170">
        <v>226</v>
      </c>
      <c r="D145" s="176">
        <v>0</v>
      </c>
      <c r="E145" s="175">
        <v>0</v>
      </c>
      <c r="F145" s="763">
        <v>0</v>
      </c>
      <c r="G145" s="176">
        <v>0</v>
      </c>
      <c r="H145" s="175">
        <v>0</v>
      </c>
      <c r="I145" s="177" t="e">
        <f t="shared" si="14"/>
        <v>#DIV/0!</v>
      </c>
      <c r="J145" s="175"/>
      <c r="K145" s="176">
        <f>'0501'!G160</f>
        <v>0</v>
      </c>
      <c r="L145" s="173">
        <f t="shared" si="8"/>
        <v>0</v>
      </c>
      <c r="M145" s="174" t="e">
        <f t="shared" si="9"/>
        <v>#DIV/0!</v>
      </c>
    </row>
    <row r="146" spans="1:13" ht="30.75" customHeight="1">
      <c r="A146" s="171" t="s">
        <v>167</v>
      </c>
      <c r="B146" s="167" t="s">
        <v>168</v>
      </c>
      <c r="C146" s="170"/>
      <c r="D146" s="176">
        <f aca="true" t="shared" si="25" ref="D146:J146">D147</f>
        <v>0</v>
      </c>
      <c r="E146" s="176">
        <f t="shared" si="25"/>
        <v>0</v>
      </c>
      <c r="F146" s="762">
        <f t="shared" si="25"/>
        <v>6932100</v>
      </c>
      <c r="G146" s="176">
        <f t="shared" si="25"/>
        <v>2105000</v>
      </c>
      <c r="H146" s="176">
        <f t="shared" si="25"/>
        <v>0</v>
      </c>
      <c r="I146" s="177">
        <v>0</v>
      </c>
      <c r="J146" s="176">
        <f t="shared" si="25"/>
        <v>0</v>
      </c>
      <c r="K146" s="176">
        <f>K147</f>
        <v>0</v>
      </c>
      <c r="L146" s="173">
        <f t="shared" si="8"/>
        <v>-2105000</v>
      </c>
      <c r="M146" s="174">
        <v>1</v>
      </c>
    </row>
    <row r="147" spans="1:13" ht="42.75">
      <c r="A147" s="171" t="s">
        <v>169</v>
      </c>
      <c r="B147" s="167" t="s">
        <v>524</v>
      </c>
      <c r="C147" s="170"/>
      <c r="D147" s="176">
        <f>D150+D149</f>
        <v>0</v>
      </c>
      <c r="E147" s="176">
        <f>E150+E149</f>
        <v>0</v>
      </c>
      <c r="F147" s="762">
        <f>F150+F149+F148</f>
        <v>6932100</v>
      </c>
      <c r="G147" s="176">
        <f aca="true" t="shared" si="26" ref="G147:L147">G150+G149+G148</f>
        <v>2105000</v>
      </c>
      <c r="H147" s="762">
        <f t="shared" si="26"/>
        <v>0</v>
      </c>
      <c r="I147" s="762" t="e">
        <f t="shared" si="26"/>
        <v>#DIV/0!</v>
      </c>
      <c r="J147" s="762">
        <f t="shared" si="26"/>
        <v>0</v>
      </c>
      <c r="K147" s="176">
        <f t="shared" si="26"/>
        <v>0</v>
      </c>
      <c r="L147" s="762">
        <f t="shared" si="26"/>
        <v>-2105000</v>
      </c>
      <c r="M147" s="174">
        <v>1</v>
      </c>
    </row>
    <row r="148" spans="1:13" ht="15.75">
      <c r="A148" s="169" t="s">
        <v>875</v>
      </c>
      <c r="B148" s="168" t="s">
        <v>523</v>
      </c>
      <c r="C148" s="170">
        <v>310</v>
      </c>
      <c r="D148" s="175">
        <v>0</v>
      </c>
      <c r="E148" s="175"/>
      <c r="F148" s="763">
        <v>2482100</v>
      </c>
      <c r="G148" s="175">
        <v>0</v>
      </c>
      <c r="H148" s="175"/>
      <c r="I148" s="177">
        <v>0</v>
      </c>
      <c r="J148" s="175"/>
      <c r="K148" s="175">
        <f>'0501'!G19+'0501'!G185</f>
        <v>0</v>
      </c>
      <c r="L148" s="688">
        <f>K148-G148</f>
        <v>0</v>
      </c>
      <c r="M148" s="174">
        <v>1</v>
      </c>
    </row>
    <row r="149" spans="1:13" ht="15.75">
      <c r="A149" s="169" t="s">
        <v>160</v>
      </c>
      <c r="B149" s="168" t="s">
        <v>170</v>
      </c>
      <c r="C149" s="170">
        <v>310</v>
      </c>
      <c r="D149" s="175">
        <v>0</v>
      </c>
      <c r="E149" s="175"/>
      <c r="F149" s="763">
        <v>4450000</v>
      </c>
      <c r="G149" s="175">
        <f>1105000+1000000</f>
        <v>2105000</v>
      </c>
      <c r="H149" s="175">
        <v>0</v>
      </c>
      <c r="I149" s="177">
        <v>0</v>
      </c>
      <c r="J149" s="175"/>
      <c r="K149" s="175">
        <f>'0501'!G20+'0501'!G186</f>
        <v>0</v>
      </c>
      <c r="L149" s="688">
        <f t="shared" si="8"/>
        <v>-2105000</v>
      </c>
      <c r="M149" s="174">
        <v>1</v>
      </c>
    </row>
    <row r="150" spans="1:13" ht="15.75" hidden="1">
      <c r="A150" s="169" t="s">
        <v>160</v>
      </c>
      <c r="B150" s="168" t="s">
        <v>170</v>
      </c>
      <c r="C150" s="170">
        <v>310</v>
      </c>
      <c r="D150" s="175"/>
      <c r="E150" s="175"/>
      <c r="F150" s="763"/>
      <c r="G150" s="175"/>
      <c r="H150" s="175"/>
      <c r="I150" s="177" t="e">
        <f t="shared" si="14"/>
        <v>#DIV/0!</v>
      </c>
      <c r="J150" s="175"/>
      <c r="K150" s="175">
        <f>'КВР 400'!G40</f>
        <v>0</v>
      </c>
      <c r="L150" s="173">
        <f aca="true" t="shared" si="27" ref="L150:L169">K150-G150</f>
        <v>0</v>
      </c>
      <c r="M150" s="174" t="e">
        <f t="shared" si="9"/>
        <v>#DIV/0!</v>
      </c>
    </row>
    <row r="151" spans="1:13" ht="15.75">
      <c r="A151" s="352" t="s">
        <v>471</v>
      </c>
      <c r="B151" s="167"/>
      <c r="C151" s="170"/>
      <c r="D151" s="176">
        <f aca="true" t="shared" si="28" ref="D151:J151">D152+D159+D157</f>
        <v>830514</v>
      </c>
      <c r="E151" s="176">
        <f t="shared" si="28"/>
        <v>617567.9299999999</v>
      </c>
      <c r="F151" s="762">
        <f t="shared" si="28"/>
        <v>704816</v>
      </c>
      <c r="G151" s="176">
        <f t="shared" si="28"/>
        <v>613331.35</v>
      </c>
      <c r="H151" s="176">
        <f t="shared" si="28"/>
        <v>113728.01</v>
      </c>
      <c r="I151" s="176" t="e">
        <f t="shared" si="28"/>
        <v>#DIV/0!</v>
      </c>
      <c r="J151" s="176">
        <f t="shared" si="28"/>
        <v>164800</v>
      </c>
      <c r="K151" s="176">
        <f>K152+K157+K159</f>
        <v>672100.0031999999</v>
      </c>
      <c r="L151" s="173">
        <f t="shared" si="27"/>
        <v>58768.65319999994</v>
      </c>
      <c r="M151" s="174">
        <f t="shared" si="9"/>
        <v>-0.04641778393226048</v>
      </c>
    </row>
    <row r="152" spans="1:13" ht="15.75">
      <c r="A152" s="171" t="s">
        <v>153</v>
      </c>
      <c r="B152" s="167" t="s">
        <v>154</v>
      </c>
      <c r="C152" s="170"/>
      <c r="D152" s="176">
        <f>D153+D154+D155+D156</f>
        <v>572868</v>
      </c>
      <c r="E152" s="176">
        <f>E153+E154+E155+E156</f>
        <v>441889.5</v>
      </c>
      <c r="F152" s="762">
        <f aca="true" t="shared" si="29" ref="F152:L152">F153+F154+F155+F156</f>
        <v>442900</v>
      </c>
      <c r="G152" s="176">
        <f t="shared" si="29"/>
        <v>356402.36</v>
      </c>
      <c r="H152" s="176">
        <f t="shared" si="29"/>
        <v>0</v>
      </c>
      <c r="I152" s="176" t="e">
        <f t="shared" si="29"/>
        <v>#DIV/0!</v>
      </c>
      <c r="J152" s="176">
        <f t="shared" si="29"/>
        <v>164800</v>
      </c>
      <c r="K152" s="176">
        <f t="shared" si="29"/>
        <v>396100</v>
      </c>
      <c r="L152" s="176">
        <f t="shared" si="29"/>
        <v>39697.640000000014</v>
      </c>
      <c r="M152" s="174">
        <f aca="true" t="shared" si="30" ref="M152:M169">K152/F152-100%</f>
        <v>-0.1056671934974035</v>
      </c>
    </row>
    <row r="153" spans="1:13" ht="15.75">
      <c r="A153" s="169" t="s">
        <v>876</v>
      </c>
      <c r="B153" s="168" t="s">
        <v>154</v>
      </c>
      <c r="C153" s="170">
        <v>226</v>
      </c>
      <c r="D153" s="175">
        <v>157600</v>
      </c>
      <c r="E153" s="175">
        <v>153600</v>
      </c>
      <c r="F153" s="763">
        <v>164800</v>
      </c>
      <c r="G153" s="175">
        <v>164800</v>
      </c>
      <c r="H153" s="175">
        <v>0</v>
      </c>
      <c r="I153" s="177">
        <f t="shared" si="14"/>
        <v>0</v>
      </c>
      <c r="J153" s="175">
        <f>G153-H153</f>
        <v>164800</v>
      </c>
      <c r="K153" s="175">
        <f>'0503'!G13</f>
        <v>168000</v>
      </c>
      <c r="L153" s="688">
        <f t="shared" si="27"/>
        <v>3200</v>
      </c>
      <c r="M153" s="174">
        <f t="shared" si="30"/>
        <v>0.01941747572815533</v>
      </c>
    </row>
    <row r="154" spans="1:13" ht="15.75">
      <c r="A154" s="169" t="s">
        <v>476</v>
      </c>
      <c r="B154" s="168" t="s">
        <v>154</v>
      </c>
      <c r="C154" s="170">
        <v>226</v>
      </c>
      <c r="D154" s="175">
        <v>374160</v>
      </c>
      <c r="E154" s="175">
        <v>247181.5</v>
      </c>
      <c r="F154" s="763">
        <v>278100</v>
      </c>
      <c r="G154" s="175">
        <v>191602.36</v>
      </c>
      <c r="H154" s="175">
        <v>0</v>
      </c>
      <c r="I154" s="177">
        <f t="shared" si="14"/>
        <v>0</v>
      </c>
      <c r="J154" s="175">
        <v>0</v>
      </c>
      <c r="K154" s="175">
        <f>'0503'!G223</f>
        <v>228100</v>
      </c>
      <c r="L154" s="688">
        <f t="shared" si="27"/>
        <v>36497.640000000014</v>
      </c>
      <c r="M154" s="174">
        <f t="shared" si="30"/>
        <v>-0.1797914419273643</v>
      </c>
    </row>
    <row r="155" spans="1:13" ht="15.75" hidden="1">
      <c r="A155" s="169" t="s">
        <v>810</v>
      </c>
      <c r="B155" s="168" t="s">
        <v>154</v>
      </c>
      <c r="C155" s="170">
        <v>226</v>
      </c>
      <c r="D155" s="175">
        <v>0</v>
      </c>
      <c r="E155" s="175">
        <v>0</v>
      </c>
      <c r="F155" s="763">
        <v>0</v>
      </c>
      <c r="G155" s="175">
        <v>0</v>
      </c>
      <c r="H155" s="175">
        <v>0</v>
      </c>
      <c r="I155" s="177" t="e">
        <f>H155/G155</f>
        <v>#DIV/0!</v>
      </c>
      <c r="J155" s="175">
        <v>0</v>
      </c>
      <c r="K155" s="175">
        <v>0</v>
      </c>
      <c r="L155" s="688">
        <f>K155-G155</f>
        <v>0</v>
      </c>
      <c r="M155" s="174" t="e">
        <f>K155/F155-100%</f>
        <v>#DIV/0!</v>
      </c>
    </row>
    <row r="156" spans="1:13" ht="15.75">
      <c r="A156" s="169" t="s">
        <v>754</v>
      </c>
      <c r="B156" s="168" t="s">
        <v>154</v>
      </c>
      <c r="C156" s="170">
        <v>346</v>
      </c>
      <c r="D156" s="175">
        <v>41108</v>
      </c>
      <c r="E156" s="175">
        <v>41108</v>
      </c>
      <c r="F156" s="763">
        <v>0</v>
      </c>
      <c r="G156" s="175">
        <v>0</v>
      </c>
      <c r="H156" s="175">
        <v>0</v>
      </c>
      <c r="I156" s="177">
        <v>0</v>
      </c>
      <c r="J156" s="175">
        <v>0</v>
      </c>
      <c r="K156" s="175">
        <f>'0503'!G268</f>
        <v>0</v>
      </c>
      <c r="L156" s="688">
        <f t="shared" si="27"/>
        <v>0</v>
      </c>
      <c r="M156" s="174" t="e">
        <f t="shared" si="30"/>
        <v>#DIV/0!</v>
      </c>
    </row>
    <row r="157" spans="1:13" ht="15.75">
      <c r="A157" s="171" t="s">
        <v>749</v>
      </c>
      <c r="B157" s="167" t="s">
        <v>750</v>
      </c>
      <c r="C157" s="170"/>
      <c r="D157" s="176">
        <f aca="true" t="shared" si="31" ref="D157:K157">D158</f>
        <v>257646</v>
      </c>
      <c r="E157" s="176">
        <f t="shared" si="31"/>
        <v>175678.43</v>
      </c>
      <c r="F157" s="762">
        <f t="shared" si="31"/>
        <v>261916</v>
      </c>
      <c r="G157" s="176">
        <f t="shared" si="31"/>
        <v>256928.99</v>
      </c>
      <c r="H157" s="176">
        <f t="shared" si="31"/>
        <v>113728.01</v>
      </c>
      <c r="I157" s="176">
        <v>0</v>
      </c>
      <c r="J157" s="176">
        <f t="shared" si="31"/>
        <v>0</v>
      </c>
      <c r="K157" s="176">
        <f t="shared" si="31"/>
        <v>276000.0032</v>
      </c>
      <c r="L157" s="173">
        <f t="shared" si="27"/>
        <v>19071.013199999987</v>
      </c>
      <c r="M157" s="174">
        <v>1</v>
      </c>
    </row>
    <row r="158" spans="1:13" ht="15.75">
      <c r="A158" s="169" t="s">
        <v>156</v>
      </c>
      <c r="B158" s="168" t="s">
        <v>750</v>
      </c>
      <c r="C158" s="170">
        <v>223</v>
      </c>
      <c r="D158" s="175">
        <v>257646</v>
      </c>
      <c r="E158" s="175">
        <v>175678.43</v>
      </c>
      <c r="F158" s="763">
        <v>261916</v>
      </c>
      <c r="G158" s="175">
        <v>256928.99</v>
      </c>
      <c r="H158" s="175">
        <v>113728.01</v>
      </c>
      <c r="I158" s="177">
        <v>0</v>
      </c>
      <c r="J158" s="175">
        <v>0</v>
      </c>
      <c r="K158" s="175">
        <f>'0503'!G114</f>
        <v>276000.0032</v>
      </c>
      <c r="L158" s="688">
        <f t="shared" si="27"/>
        <v>19071.013199999987</v>
      </c>
      <c r="M158" s="174">
        <v>1</v>
      </c>
    </row>
    <row r="159" spans="1:13" ht="42.75">
      <c r="A159" s="171" t="s">
        <v>169</v>
      </c>
      <c r="B159" s="167" t="s">
        <v>524</v>
      </c>
      <c r="C159" s="170"/>
      <c r="D159" s="176">
        <f aca="true" t="shared" si="32" ref="D159:K159">D160</f>
        <v>0</v>
      </c>
      <c r="E159" s="176">
        <f t="shared" si="32"/>
        <v>0</v>
      </c>
      <c r="F159" s="762">
        <f t="shared" si="32"/>
        <v>0</v>
      </c>
      <c r="G159" s="176">
        <f t="shared" si="32"/>
        <v>0</v>
      </c>
      <c r="H159" s="176">
        <f t="shared" si="32"/>
        <v>0</v>
      </c>
      <c r="I159" s="177">
        <v>0</v>
      </c>
      <c r="J159" s="176">
        <f t="shared" si="32"/>
        <v>0</v>
      </c>
      <c r="K159" s="176">
        <f t="shared" si="32"/>
        <v>0</v>
      </c>
      <c r="L159" s="173">
        <f t="shared" si="27"/>
        <v>0</v>
      </c>
      <c r="M159" s="174">
        <v>1</v>
      </c>
    </row>
    <row r="160" spans="1:13" ht="30">
      <c r="A160" s="169" t="s">
        <v>666</v>
      </c>
      <c r="B160" s="168" t="s">
        <v>170</v>
      </c>
      <c r="C160" s="170">
        <v>310</v>
      </c>
      <c r="D160" s="175">
        <v>0</v>
      </c>
      <c r="E160" s="175">
        <v>0</v>
      </c>
      <c r="F160" s="763">
        <v>0</v>
      </c>
      <c r="G160" s="175">
        <v>0</v>
      </c>
      <c r="H160" s="175">
        <v>0</v>
      </c>
      <c r="I160" s="177">
        <v>0</v>
      </c>
      <c r="J160" s="175">
        <v>0</v>
      </c>
      <c r="K160" s="175">
        <f>'0503'!G252</f>
        <v>0</v>
      </c>
      <c r="L160" s="688">
        <f t="shared" si="27"/>
        <v>0</v>
      </c>
      <c r="M160" s="174">
        <v>1</v>
      </c>
    </row>
    <row r="161" spans="1:13" ht="28.5" hidden="1">
      <c r="A161" s="171" t="s">
        <v>472</v>
      </c>
      <c r="B161" s="168"/>
      <c r="C161" s="170"/>
      <c r="D161" s="175">
        <f aca="true" t="shared" si="33" ref="D161:K161">D162</f>
        <v>0</v>
      </c>
      <c r="E161" s="175">
        <f t="shared" si="33"/>
        <v>0</v>
      </c>
      <c r="F161" s="763">
        <f t="shared" si="33"/>
        <v>0</v>
      </c>
      <c r="G161" s="175">
        <f t="shared" si="33"/>
        <v>0</v>
      </c>
      <c r="H161" s="175">
        <f t="shared" si="33"/>
        <v>0</v>
      </c>
      <c r="I161" s="177" t="e">
        <f t="shared" si="14"/>
        <v>#DIV/0!</v>
      </c>
      <c r="J161" s="175">
        <f t="shared" si="33"/>
        <v>0</v>
      </c>
      <c r="K161" s="175">
        <f t="shared" si="33"/>
        <v>0</v>
      </c>
      <c r="L161" s="173">
        <f t="shared" si="27"/>
        <v>0</v>
      </c>
      <c r="M161" s="174" t="e">
        <f t="shared" si="30"/>
        <v>#DIV/0!</v>
      </c>
    </row>
    <row r="162" spans="1:13" ht="15.75" hidden="1">
      <c r="A162" s="169" t="s">
        <v>429</v>
      </c>
      <c r="B162" s="168" t="s">
        <v>154</v>
      </c>
      <c r="C162" s="170"/>
      <c r="D162" s="175">
        <f aca="true" t="shared" si="34" ref="D162:K162">D163</f>
        <v>0</v>
      </c>
      <c r="E162" s="175">
        <f t="shared" si="34"/>
        <v>0</v>
      </c>
      <c r="F162" s="763">
        <f t="shared" si="34"/>
        <v>0</v>
      </c>
      <c r="G162" s="175">
        <f t="shared" si="34"/>
        <v>0</v>
      </c>
      <c r="H162" s="175">
        <f t="shared" si="34"/>
        <v>0</v>
      </c>
      <c r="I162" s="177" t="e">
        <f t="shared" si="14"/>
        <v>#DIV/0!</v>
      </c>
      <c r="J162" s="175">
        <f t="shared" si="34"/>
        <v>0</v>
      </c>
      <c r="K162" s="175">
        <f t="shared" si="34"/>
        <v>0</v>
      </c>
      <c r="L162" s="173">
        <f t="shared" si="27"/>
        <v>0</v>
      </c>
      <c r="M162" s="174" t="e">
        <f t="shared" si="30"/>
        <v>#DIV/0!</v>
      </c>
    </row>
    <row r="163" spans="1:13" ht="15.75" hidden="1">
      <c r="A163" s="169" t="s">
        <v>429</v>
      </c>
      <c r="B163" s="168" t="s">
        <v>154</v>
      </c>
      <c r="C163" s="170">
        <v>226</v>
      </c>
      <c r="D163" s="176">
        <f>SUM(D170:D183)</f>
        <v>0</v>
      </c>
      <c r="E163" s="175"/>
      <c r="F163" s="763">
        <v>0</v>
      </c>
      <c r="G163" s="176">
        <f>SUM(G170:G183)</f>
        <v>0</v>
      </c>
      <c r="H163" s="175"/>
      <c r="I163" s="177" t="e">
        <f t="shared" si="14"/>
        <v>#DIV/0!</v>
      </c>
      <c r="J163" s="175"/>
      <c r="K163" s="176">
        <v>0</v>
      </c>
      <c r="L163" s="173">
        <f t="shared" si="27"/>
        <v>0</v>
      </c>
      <c r="M163" s="174" t="e">
        <f t="shared" si="30"/>
        <v>#DIV/0!</v>
      </c>
    </row>
    <row r="164" spans="1:13" ht="15.75" hidden="1">
      <c r="A164" s="171" t="s">
        <v>473</v>
      </c>
      <c r="B164" s="168"/>
      <c r="C164" s="170"/>
      <c r="D164" s="175">
        <f aca="true" t="shared" si="35" ref="D164:H165">D165</f>
        <v>0</v>
      </c>
      <c r="E164" s="175">
        <f t="shared" si="35"/>
        <v>0</v>
      </c>
      <c r="F164" s="763">
        <f t="shared" si="35"/>
        <v>0</v>
      </c>
      <c r="G164" s="175">
        <f t="shared" si="35"/>
        <v>0</v>
      </c>
      <c r="H164" s="175">
        <f t="shared" si="35"/>
        <v>0</v>
      </c>
      <c r="I164" s="177" t="e">
        <f t="shared" si="14"/>
        <v>#DIV/0!</v>
      </c>
      <c r="J164" s="175">
        <f>J165</f>
        <v>0</v>
      </c>
      <c r="K164" s="175">
        <f>K165</f>
        <v>0</v>
      </c>
      <c r="L164" s="173">
        <f t="shared" si="27"/>
        <v>0</v>
      </c>
      <c r="M164" s="174" t="e">
        <f t="shared" si="30"/>
        <v>#DIV/0!</v>
      </c>
    </row>
    <row r="165" spans="1:13" ht="30" hidden="1">
      <c r="A165" s="169" t="s">
        <v>474</v>
      </c>
      <c r="B165" s="168" t="s">
        <v>154</v>
      </c>
      <c r="C165" s="170"/>
      <c r="D165" s="175">
        <f t="shared" si="35"/>
        <v>0</v>
      </c>
      <c r="E165" s="175">
        <f t="shared" si="35"/>
        <v>0</v>
      </c>
      <c r="F165" s="763">
        <f t="shared" si="35"/>
        <v>0</v>
      </c>
      <c r="G165" s="175">
        <f t="shared" si="35"/>
        <v>0</v>
      </c>
      <c r="H165" s="175">
        <f t="shared" si="35"/>
        <v>0</v>
      </c>
      <c r="I165" s="177" t="e">
        <f t="shared" si="14"/>
        <v>#DIV/0!</v>
      </c>
      <c r="J165" s="175">
        <f>J166</f>
        <v>0</v>
      </c>
      <c r="K165" s="175">
        <f>K166</f>
        <v>0</v>
      </c>
      <c r="L165" s="173">
        <f t="shared" si="27"/>
        <v>0</v>
      </c>
      <c r="M165" s="174" t="e">
        <f t="shared" si="30"/>
        <v>#DIV/0!</v>
      </c>
    </row>
    <row r="166" spans="1:13" ht="15.75" hidden="1">
      <c r="A166" s="169" t="s">
        <v>141</v>
      </c>
      <c r="B166" s="168" t="s">
        <v>154</v>
      </c>
      <c r="C166" s="170">
        <v>226</v>
      </c>
      <c r="D166" s="176">
        <v>0</v>
      </c>
      <c r="E166" s="175">
        <v>0</v>
      </c>
      <c r="F166" s="763">
        <v>0</v>
      </c>
      <c r="G166" s="176">
        <v>0</v>
      </c>
      <c r="H166" s="175">
        <v>0</v>
      </c>
      <c r="I166" s="177" t="e">
        <f t="shared" si="14"/>
        <v>#DIV/0!</v>
      </c>
      <c r="J166" s="175"/>
      <c r="K166" s="176">
        <f>K173</f>
        <v>0</v>
      </c>
      <c r="L166" s="173">
        <f t="shared" si="27"/>
        <v>0</v>
      </c>
      <c r="M166" s="174" t="e">
        <f t="shared" si="30"/>
        <v>#DIV/0!</v>
      </c>
    </row>
    <row r="167" spans="1:13" ht="28.5">
      <c r="A167" s="171" t="s">
        <v>464</v>
      </c>
      <c r="B167" s="167"/>
      <c r="C167" s="170"/>
      <c r="D167" s="176">
        <f aca="true" t="shared" si="36" ref="D167:K168">D168</f>
        <v>357000</v>
      </c>
      <c r="E167" s="176">
        <f t="shared" si="36"/>
        <v>357000</v>
      </c>
      <c r="F167" s="762">
        <f t="shared" si="36"/>
        <v>369800</v>
      </c>
      <c r="G167" s="176">
        <f t="shared" si="36"/>
        <v>369800</v>
      </c>
      <c r="H167" s="176">
        <f t="shared" si="36"/>
        <v>369800</v>
      </c>
      <c r="I167" s="177">
        <f t="shared" si="14"/>
        <v>1</v>
      </c>
      <c r="J167" s="176">
        <f t="shared" si="36"/>
        <v>0</v>
      </c>
      <c r="K167" s="176">
        <f t="shared" si="36"/>
        <v>420600</v>
      </c>
      <c r="L167" s="173">
        <f t="shared" si="27"/>
        <v>50800</v>
      </c>
      <c r="M167" s="174">
        <f t="shared" si="30"/>
        <v>0.13737155219037311</v>
      </c>
    </row>
    <row r="168" spans="1:13" ht="15.75">
      <c r="A168" s="171" t="s">
        <v>436</v>
      </c>
      <c r="B168" s="167" t="s">
        <v>435</v>
      </c>
      <c r="C168" s="170"/>
      <c r="D168" s="176">
        <f t="shared" si="36"/>
        <v>357000</v>
      </c>
      <c r="E168" s="176">
        <f t="shared" si="36"/>
        <v>357000</v>
      </c>
      <c r="F168" s="762">
        <f t="shared" si="36"/>
        <v>369800</v>
      </c>
      <c r="G168" s="176">
        <f t="shared" si="36"/>
        <v>369800</v>
      </c>
      <c r="H168" s="176">
        <f t="shared" si="36"/>
        <v>369800</v>
      </c>
      <c r="I168" s="177">
        <f t="shared" si="14"/>
        <v>1</v>
      </c>
      <c r="J168" s="176">
        <f t="shared" si="36"/>
        <v>0</v>
      </c>
      <c r="K168" s="176">
        <f t="shared" si="36"/>
        <v>420600</v>
      </c>
      <c r="L168" s="173">
        <f t="shared" si="27"/>
        <v>50800</v>
      </c>
      <c r="M168" s="174">
        <f t="shared" si="30"/>
        <v>0.13737155219037311</v>
      </c>
    </row>
    <row r="169" spans="1:13" ht="30">
      <c r="A169" s="169" t="s">
        <v>438</v>
      </c>
      <c r="B169" s="168" t="s">
        <v>437</v>
      </c>
      <c r="C169" s="170">
        <v>251</v>
      </c>
      <c r="D169" s="175">
        <v>357000</v>
      </c>
      <c r="E169" s="175">
        <v>357000</v>
      </c>
      <c r="F169" s="763">
        <v>369800</v>
      </c>
      <c r="G169" s="175">
        <v>369800</v>
      </c>
      <c r="H169" s="175">
        <f>G169</f>
        <v>369800</v>
      </c>
      <c r="I169" s="177">
        <f t="shared" si="14"/>
        <v>1</v>
      </c>
      <c r="J169" s="175"/>
      <c r="K169" s="175">
        <f>'1403'!G96</f>
        <v>420600</v>
      </c>
      <c r="L169" s="173">
        <f t="shared" si="27"/>
        <v>50800</v>
      </c>
      <c r="M169" s="174">
        <f t="shared" si="30"/>
        <v>0.13737155219037311</v>
      </c>
    </row>
    <row r="170" spans="1:13" ht="18.75" customHeight="1">
      <c r="A170" s="335"/>
      <c r="B170" s="336"/>
      <c r="C170" s="333"/>
      <c r="D170" s="337"/>
      <c r="E170" s="337"/>
      <c r="F170" s="764"/>
      <c r="G170" s="337"/>
      <c r="H170" s="337"/>
      <c r="I170" s="338"/>
      <c r="J170" s="337"/>
      <c r="K170" s="337"/>
      <c r="L170" s="337"/>
      <c r="M170" s="338"/>
    </row>
    <row r="171" ht="56.25" customHeight="1">
      <c r="K171" s="16"/>
    </row>
    <row r="172" spans="1:7" ht="18.75">
      <c r="A172" s="54" t="s">
        <v>30</v>
      </c>
      <c r="B172" s="54"/>
      <c r="C172" s="30" t="s">
        <v>31</v>
      </c>
      <c r="D172" s="31"/>
      <c r="E172" s="32"/>
      <c r="F172" s="765" t="s">
        <v>32</v>
      </c>
      <c r="G172" s="32"/>
    </row>
  </sheetData>
  <sheetProtection formatCells="0" formatRows="0" insertRows="0" deleteRows="0" pivotTables="0"/>
  <mergeCells count="10">
    <mergeCell ref="A12:M12"/>
    <mergeCell ref="A9:M9"/>
    <mergeCell ref="A11:M11"/>
    <mergeCell ref="A14:A15"/>
    <mergeCell ref="C14:C15"/>
    <mergeCell ref="D14:E14"/>
    <mergeCell ref="F14:J14"/>
    <mergeCell ref="K14:M14"/>
    <mergeCell ref="L13:M13"/>
    <mergeCell ref="B14:B15"/>
  </mergeCells>
  <printOptions horizontalCentered="1"/>
  <pageMargins left="0.7874015748031497" right="0.5905511811023623" top="0.3937007874015748" bottom="0.5511811023622047" header="0.2755905511811024" footer="0.2755905511811024"/>
  <pageSetup fitToHeight="2" fitToWidth="1" horizontalDpi="600" verticalDpi="600" orientation="landscape" paperSize="9" scale="47" r:id="rId1"/>
  <headerFooter alignWithMargins="0">
    <oddHeader>&amp;R&amp;"Times New Roman,обычный"&amp;8СР</oddHeader>
  </headerFooter>
  <colBreaks count="1" manualBreakCount="1">
    <brk id="15" max="71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7.28125" style="2" bestFit="1" customWidth="1"/>
    <col min="2" max="2" width="49.7109375" style="2" customWidth="1"/>
    <col min="3" max="3" width="35.28125" style="2" customWidth="1"/>
    <col min="4" max="16384" width="9.140625" style="2" customWidth="1"/>
  </cols>
  <sheetData>
    <row r="1" ht="15.75">
      <c r="C1" s="6"/>
    </row>
    <row r="2" spans="1:3" ht="18.75">
      <c r="A2" s="35"/>
      <c r="B2" s="26" t="s">
        <v>16</v>
      </c>
      <c r="C2" s="26" t="s">
        <v>13</v>
      </c>
    </row>
    <row r="3" spans="1:3" ht="18.75">
      <c r="A3" s="33"/>
      <c r="B3" s="931" t="s">
        <v>837</v>
      </c>
      <c r="C3" s="28" t="s">
        <v>14</v>
      </c>
    </row>
    <row r="4" spans="1:2" ht="15.75">
      <c r="A4" s="3"/>
      <c r="B4" s="931"/>
    </row>
    <row r="5" ht="18.75">
      <c r="B5" s="10"/>
    </row>
    <row r="6" spans="2:3" ht="18.75">
      <c r="B6" s="29" t="s">
        <v>812</v>
      </c>
      <c r="C6" s="29" t="str">
        <f>БС!BX6</f>
        <v>Демьянова М.А.</v>
      </c>
    </row>
    <row r="7" spans="2:3" ht="18.75">
      <c r="B7" s="29" t="s">
        <v>870</v>
      </c>
      <c r="C7" s="29" t="str">
        <f>B7</f>
        <v>"30" декабря 2022год</v>
      </c>
    </row>
    <row r="9" spans="1:3" ht="20.25">
      <c r="A9" s="928" t="s">
        <v>33</v>
      </c>
      <c r="B9" s="928"/>
      <c r="C9" s="928"/>
    </row>
    <row r="10" spans="1:3" ht="15.75">
      <c r="A10" s="920" t="str">
        <f>БС!S14</f>
        <v>Администрация поселка Чиринда ЭМР Красноярского края</v>
      </c>
      <c r="B10" s="920"/>
      <c r="C10" s="920"/>
    </row>
    <row r="11" spans="1:3" ht="59.25" customHeight="1">
      <c r="A11" s="929" t="s">
        <v>19</v>
      </c>
      <c r="B11" s="929"/>
      <c r="C11" s="929"/>
    </row>
    <row r="12" spans="2:3" ht="15.75">
      <c r="B12" s="930"/>
      <c r="C12" s="930"/>
    </row>
    <row r="13" spans="1:3" ht="33" customHeight="1">
      <c r="A13" s="50" t="s">
        <v>0</v>
      </c>
      <c r="B13" s="58" t="s">
        <v>34</v>
      </c>
      <c r="C13" s="58" t="s">
        <v>7</v>
      </c>
    </row>
    <row r="14" spans="1:3" ht="15.75">
      <c r="A14" s="57" t="s">
        <v>37</v>
      </c>
      <c r="B14" s="59" t="s">
        <v>477</v>
      </c>
      <c r="C14" s="69">
        <f>SUM(C15:C16)</f>
        <v>1</v>
      </c>
    </row>
    <row r="15" spans="1:3" ht="15.75">
      <c r="A15" s="60" t="s">
        <v>36</v>
      </c>
      <c r="B15" s="339" t="s">
        <v>528</v>
      </c>
      <c r="C15" s="342">
        <v>1</v>
      </c>
    </row>
    <row r="16" spans="1:3" ht="15.75" hidden="1">
      <c r="A16" s="60" t="s">
        <v>35</v>
      </c>
      <c r="B16" s="340"/>
      <c r="C16" s="66"/>
    </row>
    <row r="17" spans="1:3" ht="15.75">
      <c r="A17" s="61" t="s">
        <v>38</v>
      </c>
      <c r="B17" s="341" t="s">
        <v>478</v>
      </c>
      <c r="C17" s="343">
        <f>C18+C19+C20</f>
        <v>2</v>
      </c>
    </row>
    <row r="18" spans="1:3" ht="15.75">
      <c r="A18" s="60" t="s">
        <v>39</v>
      </c>
      <c r="B18" s="339" t="s">
        <v>552</v>
      </c>
      <c r="C18" s="342">
        <v>1</v>
      </c>
    </row>
    <row r="19" spans="1:3" ht="15.75">
      <c r="A19" s="60" t="s">
        <v>278</v>
      </c>
      <c r="B19" s="339" t="s">
        <v>479</v>
      </c>
      <c r="C19" s="342">
        <v>1</v>
      </c>
    </row>
    <row r="20" spans="1:3" ht="15.75" hidden="1">
      <c r="A20" s="60" t="s">
        <v>279</v>
      </c>
      <c r="B20" s="339" t="s">
        <v>480</v>
      </c>
      <c r="C20" s="342">
        <v>0</v>
      </c>
    </row>
    <row r="21" spans="1:3" ht="15.75">
      <c r="A21" s="61" t="s">
        <v>40</v>
      </c>
      <c r="B21" s="62" t="s">
        <v>481</v>
      </c>
      <c r="C21" s="70">
        <f>SUM(C22:C23)</f>
        <v>1</v>
      </c>
    </row>
    <row r="22" spans="1:3" ht="15.75">
      <c r="A22" s="60" t="s">
        <v>41</v>
      </c>
      <c r="B22" s="63" t="s">
        <v>482</v>
      </c>
      <c r="C22" s="67">
        <v>1</v>
      </c>
    </row>
    <row r="23" spans="1:3" ht="15.75" hidden="1">
      <c r="A23" s="60" t="s">
        <v>483</v>
      </c>
      <c r="B23" s="64" t="s">
        <v>493</v>
      </c>
      <c r="C23" s="67">
        <v>0</v>
      </c>
    </row>
    <row r="24" spans="1:3" s="1" customFormat="1" ht="15.75">
      <c r="A24" s="61"/>
      <c r="B24" s="68" t="s">
        <v>42</v>
      </c>
      <c r="C24" s="57">
        <f>C14+C17+C21</f>
        <v>4</v>
      </c>
    </row>
    <row r="25" spans="1:4" ht="15.75">
      <c r="A25" s="1"/>
      <c r="B25" s="1"/>
      <c r="C25" s="1"/>
      <c r="D25" s="34"/>
    </row>
    <row r="26" spans="1:4" ht="15.75">
      <c r="A26" s="1"/>
      <c r="B26" s="1"/>
      <c r="C26" s="1"/>
      <c r="D26" s="34"/>
    </row>
  </sheetData>
  <sheetProtection formatCells="0" formatRows="0" insertRows="0" deleteRows="0"/>
  <mergeCells count="5">
    <mergeCell ref="A9:C9"/>
    <mergeCell ref="A10:C10"/>
    <mergeCell ref="A11:C11"/>
    <mergeCell ref="B12:C12"/>
    <mergeCell ref="B3:B4"/>
  </mergeCells>
  <printOptions horizontalCentered="1"/>
  <pageMargins left="0.7874015748031497" right="0.5905511811023623" top="0.3937007874015748" bottom="0.5511811023622047" header="0.2755905511811024" footer="0.2755905511811024"/>
  <pageSetup horizontalDpi="600" verticalDpi="600" orientation="portrait" paperSize="9" scale="95" r:id="rId1"/>
  <headerFooter alignWithMargins="0">
    <oddHeader>&amp;R&amp;"Times New Roman,обычный"&amp;8СР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zoomScalePageLayoutView="0" workbookViewId="0" topLeftCell="A1">
      <selection activeCell="C21" sqref="C21"/>
    </sheetView>
  </sheetViews>
  <sheetFormatPr defaultColWidth="9.140625" defaultRowHeight="12.75"/>
  <cols>
    <col min="1" max="1" width="7.28125" style="2" bestFit="1" customWidth="1"/>
    <col min="2" max="2" width="44.00390625" style="2" customWidth="1"/>
    <col min="3" max="3" width="17.8515625" style="2" customWidth="1"/>
    <col min="4" max="4" width="18.421875" style="2" customWidth="1"/>
    <col min="5" max="16384" width="9.140625" style="2" customWidth="1"/>
  </cols>
  <sheetData>
    <row r="1" ht="15.75">
      <c r="C1" s="6"/>
    </row>
    <row r="2" spans="1:3" ht="18.75">
      <c r="A2" s="35"/>
      <c r="B2" s="26"/>
      <c r="C2" s="26" t="s">
        <v>13</v>
      </c>
    </row>
    <row r="3" spans="1:3" ht="18.75">
      <c r="A3" s="33"/>
      <c r="B3" s="29"/>
      <c r="C3" s="28" t="s">
        <v>14</v>
      </c>
    </row>
    <row r="4" spans="1:2" ht="18.75">
      <c r="A4" s="3"/>
      <c r="B4" s="29"/>
    </row>
    <row r="5" ht="18.75">
      <c r="B5" s="10"/>
    </row>
    <row r="6" spans="2:3" ht="18.75">
      <c r="B6" s="29"/>
      <c r="C6" s="29" t="str">
        <f>БС!BX6</f>
        <v>Демьянова М.А.</v>
      </c>
    </row>
    <row r="7" spans="2:3" ht="18.75">
      <c r="B7" s="29"/>
      <c r="C7" s="29" t="str">
        <f>'Штатное расписание'!C7</f>
        <v>"30" декабря 2022год</v>
      </c>
    </row>
    <row r="9" spans="1:4" ht="20.25">
      <c r="A9" s="932" t="s">
        <v>43</v>
      </c>
      <c r="B9" s="932"/>
      <c r="C9" s="932"/>
      <c r="D9" s="932"/>
    </row>
    <row r="10" spans="1:4" ht="15.75">
      <c r="A10" s="933" t="str">
        <f>'Штатное расписание'!A10:C10</f>
        <v>Администрация поселка Чиринда ЭМР Красноярского края</v>
      </c>
      <c r="B10" s="933"/>
      <c r="C10" s="933"/>
      <c r="D10" s="933"/>
    </row>
    <row r="11" spans="1:4" ht="59.25" customHeight="1">
      <c r="A11" s="934" t="s">
        <v>19</v>
      </c>
      <c r="B11" s="934"/>
      <c r="C11" s="934"/>
      <c r="D11" s="934"/>
    </row>
    <row r="12" spans="2:3" ht="15.75">
      <c r="B12" s="930"/>
      <c r="C12" s="930"/>
    </row>
    <row r="13" spans="1:4" ht="33" customHeight="1">
      <c r="A13" s="50" t="s">
        <v>0</v>
      </c>
      <c r="B13" s="58" t="s">
        <v>34</v>
      </c>
      <c r="C13" s="69" t="s">
        <v>872</v>
      </c>
      <c r="D13" s="69" t="s">
        <v>871</v>
      </c>
    </row>
    <row r="14" spans="1:4" ht="15.75">
      <c r="A14" s="57" t="s">
        <v>37</v>
      </c>
      <c r="B14" s="59" t="s">
        <v>477</v>
      </c>
      <c r="C14" s="69">
        <f>SUM(C15:C16)</f>
        <v>1</v>
      </c>
      <c r="D14" s="69">
        <f>SUM(D15:D16)</f>
        <v>1</v>
      </c>
    </row>
    <row r="15" spans="1:4" ht="15.75">
      <c r="A15" s="60" t="s">
        <v>36</v>
      </c>
      <c r="B15" s="339" t="s">
        <v>528</v>
      </c>
      <c r="C15" s="342">
        <v>1</v>
      </c>
      <c r="D15" s="342">
        <v>1</v>
      </c>
    </row>
    <row r="16" spans="1:4" ht="15.75" hidden="1">
      <c r="A16" s="60" t="s">
        <v>35</v>
      </c>
      <c r="B16" s="340"/>
      <c r="C16" s="66"/>
      <c r="D16" s="66"/>
    </row>
    <row r="17" spans="1:4" ht="15.75">
      <c r="A17" s="61" t="s">
        <v>38</v>
      </c>
      <c r="B17" s="341" t="s">
        <v>478</v>
      </c>
      <c r="C17" s="343">
        <f>C18+C19+C20</f>
        <v>2</v>
      </c>
      <c r="D17" s="343">
        <f>D18+D19+D20</f>
        <v>2</v>
      </c>
    </row>
    <row r="18" spans="1:4" ht="15.75">
      <c r="A18" s="60" t="s">
        <v>39</v>
      </c>
      <c r="B18" s="339" t="s">
        <v>552</v>
      </c>
      <c r="C18" s="342">
        <v>1</v>
      </c>
      <c r="D18" s="342">
        <v>1</v>
      </c>
    </row>
    <row r="19" spans="1:4" ht="15.75">
      <c r="A19" s="60" t="s">
        <v>278</v>
      </c>
      <c r="B19" s="339" t="s">
        <v>479</v>
      </c>
      <c r="C19" s="342">
        <v>1</v>
      </c>
      <c r="D19" s="342">
        <v>1</v>
      </c>
    </row>
    <row r="20" spans="1:4" ht="15.75" hidden="1">
      <c r="A20" s="60" t="s">
        <v>279</v>
      </c>
      <c r="B20" s="339" t="s">
        <v>480</v>
      </c>
      <c r="C20" s="342">
        <v>0</v>
      </c>
      <c r="D20" s="342">
        <v>0</v>
      </c>
    </row>
    <row r="21" spans="1:4" ht="15.75">
      <c r="A21" s="61" t="s">
        <v>40</v>
      </c>
      <c r="B21" s="62" t="s">
        <v>481</v>
      </c>
      <c r="C21" s="70">
        <f>SUM(C22:C23)</f>
        <v>1</v>
      </c>
      <c r="D21" s="70">
        <f>SUM(D22:D23)</f>
        <v>1</v>
      </c>
    </row>
    <row r="22" spans="1:4" ht="15.75">
      <c r="A22" s="60" t="s">
        <v>41</v>
      </c>
      <c r="B22" s="63" t="s">
        <v>482</v>
      </c>
      <c r="C22" s="67">
        <v>1</v>
      </c>
      <c r="D22" s="67">
        <v>1</v>
      </c>
    </row>
    <row r="23" spans="1:4" ht="15.75" hidden="1">
      <c r="A23" s="60" t="s">
        <v>483</v>
      </c>
      <c r="B23" s="64" t="s">
        <v>493</v>
      </c>
      <c r="C23" s="67">
        <v>0</v>
      </c>
      <c r="D23" s="67">
        <v>0</v>
      </c>
    </row>
    <row r="24" spans="1:4" s="1" customFormat="1" ht="15.75">
      <c r="A24" s="61"/>
      <c r="B24" s="68" t="s">
        <v>42</v>
      </c>
      <c r="C24" s="57">
        <f>C14+C17+C21</f>
        <v>4</v>
      </c>
      <c r="D24" s="57">
        <f>D14+D17+D21</f>
        <v>4</v>
      </c>
    </row>
    <row r="25" spans="1:4" ht="15.75">
      <c r="A25" s="1"/>
      <c r="B25" s="1"/>
      <c r="C25" s="1"/>
      <c r="D25" s="34"/>
    </row>
    <row r="26" spans="1:4" ht="15.75">
      <c r="A26" s="1"/>
      <c r="B26" s="1"/>
      <c r="C26" s="1"/>
      <c r="D26" s="34"/>
    </row>
  </sheetData>
  <sheetProtection formatCells="0" formatRows="0" insertRows="0" deleteRows="0"/>
  <mergeCells count="4">
    <mergeCell ref="A9:D9"/>
    <mergeCell ref="A10:D10"/>
    <mergeCell ref="A11:D11"/>
    <mergeCell ref="B12:C12"/>
  </mergeCells>
  <printOptions horizontalCentered="1"/>
  <pageMargins left="0.7874015748031497" right="0.5905511811023623" top="0.3937007874015748" bottom="0.5511811023622047" header="0.2755905511811024" footer="0.2755905511811024"/>
  <pageSetup horizontalDpi="600" verticalDpi="600" orientation="portrait" paperSize="9" scale="95" r:id="rId1"/>
  <headerFooter alignWithMargins="0">
    <oddHeader>&amp;R&amp;"Times New Roman,обычный"&amp;8СР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23">
      <selection activeCell="B62" sqref="B62"/>
    </sheetView>
  </sheetViews>
  <sheetFormatPr defaultColWidth="18.28125" defaultRowHeight="12.75"/>
  <cols>
    <col min="1" max="1" width="46.421875" style="0" customWidth="1"/>
    <col min="2" max="2" width="8.421875" style="0" customWidth="1"/>
    <col min="3" max="3" width="8.00390625" style="0" customWidth="1"/>
    <col min="4" max="4" width="8.140625" style="0" customWidth="1"/>
  </cols>
  <sheetData>
    <row r="1" spans="1:14" ht="15.75">
      <c r="A1" s="12"/>
      <c r="B1" s="12"/>
      <c r="C1" s="12"/>
      <c r="D1" s="12"/>
      <c r="E1" s="12"/>
      <c r="F1" s="12"/>
      <c r="G1" s="12"/>
      <c r="H1" s="12"/>
      <c r="I1" s="12"/>
      <c r="M1" s="12" t="s">
        <v>888</v>
      </c>
      <c r="N1" s="12"/>
    </row>
    <row r="2" spans="1:14" ht="15.75">
      <c r="A2" s="12"/>
      <c r="B2" s="12"/>
      <c r="C2" s="12"/>
      <c r="D2" s="12"/>
      <c r="E2" s="12"/>
      <c r="F2" s="12"/>
      <c r="G2" s="12"/>
      <c r="H2" s="12"/>
      <c r="I2" s="12"/>
      <c r="M2" s="12"/>
      <c r="N2" s="12"/>
    </row>
    <row r="3" spans="1:14" ht="18.75">
      <c r="A3" s="12"/>
      <c r="B3" s="12"/>
      <c r="C3" s="12"/>
      <c r="D3" s="26"/>
      <c r="E3" s="27"/>
      <c r="F3" s="12"/>
      <c r="G3" s="27"/>
      <c r="H3" s="27"/>
      <c r="I3" s="27"/>
      <c r="M3" s="774" t="s">
        <v>13</v>
      </c>
      <c r="N3" s="9"/>
    </row>
    <row r="4" spans="1:14" ht="18.75">
      <c r="A4" s="12"/>
      <c r="B4" s="12"/>
      <c r="C4" s="12"/>
      <c r="D4" s="29"/>
      <c r="E4" s="27"/>
      <c r="F4" s="27"/>
      <c r="G4" s="27"/>
      <c r="H4" s="27"/>
      <c r="I4" s="27"/>
      <c r="M4" s="775" t="s">
        <v>728</v>
      </c>
      <c r="N4" s="8"/>
    </row>
    <row r="5" spans="1:16" ht="18.75">
      <c r="A5" s="12"/>
      <c r="B5" s="12"/>
      <c r="C5" s="12"/>
      <c r="D5" s="29"/>
      <c r="E5" s="27"/>
      <c r="F5" s="27"/>
      <c r="G5" s="27"/>
      <c r="H5" s="27"/>
      <c r="I5" s="27"/>
      <c r="M5" s="8"/>
      <c r="N5" s="776" t="s">
        <v>889</v>
      </c>
      <c r="P5" s="777"/>
    </row>
    <row r="6" spans="1:14" ht="18.75">
      <c r="A6" s="12"/>
      <c r="B6" s="12"/>
      <c r="C6" s="12"/>
      <c r="D6" s="29"/>
      <c r="E6" s="27"/>
      <c r="F6" s="27"/>
      <c r="G6" s="27"/>
      <c r="H6" s="27"/>
      <c r="I6" s="27"/>
      <c r="M6" s="8" t="s">
        <v>15</v>
      </c>
      <c r="N6" s="8"/>
    </row>
    <row r="7" spans="1:14" ht="15.75">
      <c r="A7" s="11"/>
      <c r="B7" s="11"/>
      <c r="C7" s="11"/>
      <c r="D7" s="12"/>
      <c r="E7" s="11"/>
      <c r="F7" s="11"/>
      <c r="G7" s="11"/>
      <c r="H7" s="11"/>
      <c r="I7" s="11"/>
      <c r="J7" s="11"/>
      <c r="K7" s="11"/>
      <c r="L7" s="8"/>
      <c r="M7" s="11"/>
      <c r="N7" s="11"/>
    </row>
    <row r="8" spans="1:14" ht="20.25">
      <c r="A8" s="941" t="s">
        <v>890</v>
      </c>
      <c r="B8" s="941"/>
      <c r="C8" s="941"/>
      <c r="D8" s="941"/>
      <c r="E8" s="941"/>
      <c r="F8" s="941"/>
      <c r="G8" s="941"/>
      <c r="H8" s="941"/>
      <c r="I8" s="941"/>
      <c r="J8" s="941"/>
      <c r="K8" s="941"/>
      <c r="L8" s="941"/>
      <c r="M8" s="941"/>
      <c r="N8" s="941"/>
    </row>
    <row r="9" spans="1:14" ht="15.75">
      <c r="A9" s="13"/>
      <c r="B9" s="13"/>
      <c r="C9" s="13"/>
      <c r="D9" s="13"/>
      <c r="E9" s="13"/>
      <c r="F9" s="13"/>
      <c r="G9" s="13"/>
      <c r="H9" s="13"/>
      <c r="I9" s="15"/>
      <c r="J9" s="15"/>
      <c r="K9" s="15"/>
      <c r="L9" s="15"/>
      <c r="M9" s="55"/>
      <c r="N9" s="55"/>
    </row>
    <row r="10" spans="1:14" ht="18.75">
      <c r="A10" s="942" t="s">
        <v>922</v>
      </c>
      <c r="B10" s="942"/>
      <c r="C10" s="942"/>
      <c r="D10" s="942"/>
      <c r="E10" s="942"/>
      <c r="F10" s="942"/>
      <c r="G10" s="942"/>
      <c r="H10" s="942"/>
      <c r="I10" s="942"/>
      <c r="J10" s="942"/>
      <c r="K10" s="942"/>
      <c r="L10" s="942"/>
      <c r="M10" s="942"/>
      <c r="N10" s="942"/>
    </row>
    <row r="11" spans="1:14" ht="18.75">
      <c r="A11" s="943" t="s">
        <v>19</v>
      </c>
      <c r="B11" s="943"/>
      <c r="C11" s="943"/>
      <c r="D11" s="943"/>
      <c r="E11" s="943"/>
      <c r="F11" s="943"/>
      <c r="G11" s="943"/>
      <c r="H11" s="943"/>
      <c r="I11" s="943"/>
      <c r="J11" s="943"/>
      <c r="K11" s="943"/>
      <c r="L11" s="943"/>
      <c r="M11" s="943"/>
      <c r="N11" s="943"/>
    </row>
    <row r="12" spans="1:14" ht="15.75">
      <c r="A12" s="14"/>
      <c r="B12" s="14"/>
      <c r="C12" s="14"/>
      <c r="D12" s="15"/>
      <c r="E12" s="753">
        <v>13864075.14</v>
      </c>
      <c r="F12" s="753">
        <v>12520573</v>
      </c>
      <c r="G12" s="812">
        <f>18342793-4450000</f>
        <v>13892793</v>
      </c>
      <c r="H12" s="753">
        <v>11107796.54</v>
      </c>
      <c r="I12" s="753">
        <v>4995004.04</v>
      </c>
      <c r="J12" s="778"/>
      <c r="K12" s="778"/>
      <c r="L12" s="14">
        <f>БС!BV234</f>
        <v>14454945.001454212</v>
      </c>
      <c r="M12" s="779">
        <f>L12-L16</f>
        <v>373000.00000000186</v>
      </c>
      <c r="N12" s="780" t="s">
        <v>891</v>
      </c>
    </row>
    <row r="13" spans="1:14" ht="57.75" customHeight="1">
      <c r="A13" s="944" t="s">
        <v>21</v>
      </c>
      <c r="B13" s="945" t="s">
        <v>892</v>
      </c>
      <c r="C13" s="946"/>
      <c r="D13" s="947"/>
      <c r="E13" s="951" t="s">
        <v>893</v>
      </c>
      <c r="F13" s="951"/>
      <c r="G13" s="952" t="s">
        <v>894</v>
      </c>
      <c r="H13" s="953"/>
      <c r="I13" s="953"/>
      <c r="J13" s="953"/>
      <c r="K13" s="953"/>
      <c r="L13" s="782" t="s">
        <v>895</v>
      </c>
      <c r="M13" s="782" t="s">
        <v>895</v>
      </c>
      <c r="N13" s="783" t="s">
        <v>896</v>
      </c>
    </row>
    <row r="14" spans="1:14" ht="78.75">
      <c r="A14" s="944"/>
      <c r="B14" s="948"/>
      <c r="C14" s="949"/>
      <c r="D14" s="950"/>
      <c r="E14" s="781" t="s">
        <v>17</v>
      </c>
      <c r="F14" s="781" t="s">
        <v>18</v>
      </c>
      <c r="G14" s="784" t="s">
        <v>23</v>
      </c>
      <c r="H14" s="785" t="s">
        <v>897</v>
      </c>
      <c r="I14" s="782" t="s">
        <v>898</v>
      </c>
      <c r="J14" s="781" t="s">
        <v>24</v>
      </c>
      <c r="K14" s="781" t="s">
        <v>25</v>
      </c>
      <c r="L14" s="781" t="s">
        <v>26</v>
      </c>
      <c r="M14" s="786" t="s">
        <v>630</v>
      </c>
      <c r="N14" s="786" t="s">
        <v>899</v>
      </c>
    </row>
    <row r="15" spans="1:14" ht="15.75">
      <c r="A15" s="51">
        <v>1</v>
      </c>
      <c r="B15" s="935">
        <v>2</v>
      </c>
      <c r="C15" s="936"/>
      <c r="D15" s="937"/>
      <c r="E15" s="51">
        <v>3</v>
      </c>
      <c r="F15" s="51">
        <v>4</v>
      </c>
      <c r="G15" s="51">
        <v>5</v>
      </c>
      <c r="H15" s="51">
        <v>6</v>
      </c>
      <c r="I15" s="51">
        <v>7</v>
      </c>
      <c r="J15" s="51">
        <v>8</v>
      </c>
      <c r="K15" s="51">
        <v>9</v>
      </c>
      <c r="L15" s="51">
        <v>10</v>
      </c>
      <c r="M15" s="787">
        <v>11</v>
      </c>
      <c r="N15" s="787">
        <v>12</v>
      </c>
    </row>
    <row r="16" spans="1:14" s="791" customFormat="1" ht="15.75">
      <c r="A16" s="788" t="s">
        <v>900</v>
      </c>
      <c r="B16" s="938"/>
      <c r="C16" s="939"/>
      <c r="D16" s="940"/>
      <c r="E16" s="789">
        <f>SUM(E17:E80)</f>
        <v>13864075.14</v>
      </c>
      <c r="F16" s="789">
        <f>SUM(F17:F80)</f>
        <v>12520572.999999998</v>
      </c>
      <c r="G16" s="789">
        <f>SUM(G17:G80)</f>
        <v>13892793</v>
      </c>
      <c r="H16" s="789">
        <f>SUM(H17:H80)</f>
        <v>11107796.540000001</v>
      </c>
      <c r="I16" s="789">
        <f>SUM(I17:I80)</f>
        <v>4995004.04</v>
      </c>
      <c r="J16" s="790">
        <f>I16/H16</f>
        <v>0.44968450961562173</v>
      </c>
      <c r="K16" s="789">
        <f>SUM(K17:K80)</f>
        <v>7669286.14</v>
      </c>
      <c r="L16" s="789">
        <f>SUM(L17:L80)</f>
        <v>14081945.00145421</v>
      </c>
      <c r="M16" s="789">
        <f>SUM(M17:M80)</f>
        <v>0</v>
      </c>
      <c r="N16" s="789">
        <f>SUM(N17:N80)</f>
        <v>0</v>
      </c>
    </row>
    <row r="17" spans="1:14" s="791" customFormat="1" ht="34.5" customHeight="1">
      <c r="A17" s="792" t="s">
        <v>356</v>
      </c>
      <c r="B17" s="793" t="s">
        <v>901</v>
      </c>
      <c r="C17" s="794" t="s">
        <v>357</v>
      </c>
      <c r="D17" s="794" t="s">
        <v>358</v>
      </c>
      <c r="E17" s="175">
        <v>1262938</v>
      </c>
      <c r="F17" s="175">
        <v>1262938</v>
      </c>
      <c r="G17" s="763">
        <v>1262938</v>
      </c>
      <c r="H17" s="175">
        <v>1317244.32</v>
      </c>
      <c r="I17" s="175">
        <v>883543.99</v>
      </c>
      <c r="J17" s="790">
        <f>I17/H17</f>
        <v>0.6707517934106559</v>
      </c>
      <c r="K17" s="811">
        <f>H17</f>
        <v>1317244.32</v>
      </c>
      <c r="L17" s="795">
        <f>'КВР 100 (0102)'!G6</f>
        <v>1371571.0000000002</v>
      </c>
      <c r="M17" s="795">
        <f>'[7]КВР 100 (0102)'!H6</f>
        <v>0</v>
      </c>
      <c r="N17" s="795"/>
    </row>
    <row r="18" spans="1:14" s="791" customFormat="1" ht="48.75" customHeight="1">
      <c r="A18" s="792" t="s">
        <v>902</v>
      </c>
      <c r="B18" s="793" t="s">
        <v>901</v>
      </c>
      <c r="C18" s="794" t="s">
        <v>360</v>
      </c>
      <c r="D18" s="794" t="s">
        <v>453</v>
      </c>
      <c r="E18" s="175">
        <v>0</v>
      </c>
      <c r="F18" s="175">
        <v>0</v>
      </c>
      <c r="G18" s="763">
        <v>197620</v>
      </c>
      <c r="H18" s="175">
        <v>197620</v>
      </c>
      <c r="I18" s="175">
        <v>107450</v>
      </c>
      <c r="J18" s="790">
        <f aca="true" t="shared" si="0" ref="J18:J79">I18/H18</f>
        <v>0.5437202712276086</v>
      </c>
      <c r="K18" s="811">
        <v>0</v>
      </c>
      <c r="L18" s="795">
        <f>'КВР 100 (0102)'!G25</f>
        <v>0</v>
      </c>
      <c r="M18" s="795">
        <f>'[7]КВР 100 (0102)'!H25</f>
        <v>0</v>
      </c>
      <c r="N18" s="795"/>
    </row>
    <row r="19" spans="1:14" s="791" customFormat="1" ht="66.75" customHeight="1">
      <c r="A19" s="792" t="s">
        <v>903</v>
      </c>
      <c r="B19" s="796" t="s">
        <v>901</v>
      </c>
      <c r="C19" s="794" t="s">
        <v>363</v>
      </c>
      <c r="D19" s="794" t="s">
        <v>364</v>
      </c>
      <c r="E19" s="175">
        <v>381408</v>
      </c>
      <c r="F19" s="175">
        <v>348645.5</v>
      </c>
      <c r="G19" s="763">
        <v>381408</v>
      </c>
      <c r="H19" s="175">
        <v>397808.51</v>
      </c>
      <c r="I19" s="175">
        <v>237344.1</v>
      </c>
      <c r="J19" s="790">
        <f t="shared" si="0"/>
        <v>0.5966290163073686</v>
      </c>
      <c r="K19" s="811">
        <f aca="true" t="shared" si="1" ref="K19:K25">H19</f>
        <v>397808.51</v>
      </c>
      <c r="L19" s="795">
        <f>'КВР 100 (0102)'!G69</f>
        <v>414214.00200000004</v>
      </c>
      <c r="M19" s="795">
        <f>'[7]КВР 100 (0102)'!H64</f>
        <v>0</v>
      </c>
      <c r="N19" s="795"/>
    </row>
    <row r="20" spans="1:14" s="791" customFormat="1" ht="36" customHeight="1">
      <c r="A20" s="792" t="s">
        <v>356</v>
      </c>
      <c r="B20" s="796" t="s">
        <v>904</v>
      </c>
      <c r="C20" s="794" t="s">
        <v>357</v>
      </c>
      <c r="D20" s="794" t="s">
        <v>358</v>
      </c>
      <c r="E20" s="175">
        <v>1794331.76</v>
      </c>
      <c r="F20" s="175">
        <v>1756566.76</v>
      </c>
      <c r="G20" s="763">
        <v>1934429</v>
      </c>
      <c r="H20" s="175">
        <v>2040553.62</v>
      </c>
      <c r="I20" s="175">
        <v>1278195.95</v>
      </c>
      <c r="J20" s="790">
        <f t="shared" si="0"/>
        <v>0.6263966491603391</v>
      </c>
      <c r="K20" s="811">
        <f t="shared" si="1"/>
        <v>2040553.62</v>
      </c>
      <c r="L20" s="795">
        <f>'КВР 100'!G6</f>
        <v>2159501.9960477813</v>
      </c>
      <c r="M20" s="795">
        <f>'[7]КВР 100'!H6</f>
        <v>0</v>
      </c>
      <c r="N20" s="795"/>
    </row>
    <row r="21" spans="1:14" s="791" customFormat="1" ht="34.5" customHeight="1" hidden="1">
      <c r="A21" s="792" t="s">
        <v>356</v>
      </c>
      <c r="B21" s="796" t="s">
        <v>904</v>
      </c>
      <c r="C21" s="794" t="s">
        <v>357</v>
      </c>
      <c r="D21" s="794">
        <v>266</v>
      </c>
      <c r="E21" s="789"/>
      <c r="F21" s="789"/>
      <c r="G21" s="797"/>
      <c r="H21" s="797"/>
      <c r="I21" s="797"/>
      <c r="J21" s="790" t="e">
        <f t="shared" si="0"/>
        <v>#DIV/0!</v>
      </c>
      <c r="K21" s="811">
        <f t="shared" si="1"/>
        <v>0</v>
      </c>
      <c r="L21" s="795"/>
      <c r="M21" s="795">
        <v>0</v>
      </c>
      <c r="N21" s="795"/>
    </row>
    <row r="22" spans="1:14" s="791" customFormat="1" ht="47.25">
      <c r="A22" s="792" t="s">
        <v>359</v>
      </c>
      <c r="B22" s="796" t="s">
        <v>904</v>
      </c>
      <c r="C22" s="794" t="s">
        <v>360</v>
      </c>
      <c r="D22" s="794" t="s">
        <v>361</v>
      </c>
      <c r="E22" s="175">
        <v>32900</v>
      </c>
      <c r="F22" s="175">
        <v>32900</v>
      </c>
      <c r="G22" s="763">
        <v>42000</v>
      </c>
      <c r="H22" s="175">
        <v>42000</v>
      </c>
      <c r="I22" s="175">
        <v>11050</v>
      </c>
      <c r="J22" s="790">
        <f t="shared" si="0"/>
        <v>0.2630952380952381</v>
      </c>
      <c r="K22" s="811">
        <f t="shared" si="1"/>
        <v>42000</v>
      </c>
      <c r="L22" s="798">
        <f>'КВР 100'!G22</f>
        <v>48500</v>
      </c>
      <c r="M22" s="798">
        <f>'[7]КВР 100'!H16</f>
        <v>0</v>
      </c>
      <c r="N22" s="798"/>
    </row>
    <row r="23" spans="1:14" s="791" customFormat="1" ht="50.25" customHeight="1">
      <c r="A23" s="792" t="s">
        <v>905</v>
      </c>
      <c r="B23" s="796" t="s">
        <v>904</v>
      </c>
      <c r="C23" s="794" t="s">
        <v>360</v>
      </c>
      <c r="D23" s="794" t="s">
        <v>453</v>
      </c>
      <c r="E23" s="175">
        <v>397140</v>
      </c>
      <c r="F23" s="175">
        <v>182317</v>
      </c>
      <c r="G23" s="763">
        <v>0</v>
      </c>
      <c r="H23" s="175">
        <v>0</v>
      </c>
      <c r="I23" s="175">
        <v>0</v>
      </c>
      <c r="J23" s="790">
        <v>0</v>
      </c>
      <c r="K23" s="811">
        <f t="shared" si="1"/>
        <v>0</v>
      </c>
      <c r="L23" s="798">
        <f>'КВР 100'!G31</f>
        <v>283679.9999</v>
      </c>
      <c r="M23" s="798">
        <f>'[7]КВР 100'!H23</f>
        <v>0</v>
      </c>
      <c r="N23" s="798"/>
    </row>
    <row r="24" spans="1:14" s="791" customFormat="1" ht="47.25">
      <c r="A24" s="792" t="s">
        <v>359</v>
      </c>
      <c r="B24" s="796" t="s">
        <v>904</v>
      </c>
      <c r="C24" s="794" t="s">
        <v>360</v>
      </c>
      <c r="D24" s="794" t="s">
        <v>376</v>
      </c>
      <c r="E24" s="175">
        <v>150840</v>
      </c>
      <c r="F24" s="175">
        <v>101541</v>
      </c>
      <c r="G24" s="763">
        <v>168525</v>
      </c>
      <c r="H24" s="175">
        <v>168525</v>
      </c>
      <c r="I24" s="175">
        <v>31155</v>
      </c>
      <c r="J24" s="790">
        <f t="shared" si="0"/>
        <v>0.18486871384067646</v>
      </c>
      <c r="K24" s="811">
        <f t="shared" si="1"/>
        <v>168525</v>
      </c>
      <c r="L24" s="798">
        <f>'КВР 100'!G40</f>
        <v>172170</v>
      </c>
      <c r="M24" s="798">
        <f>'[7]КВР 100'!H34</f>
        <v>0</v>
      </c>
      <c r="N24" s="798"/>
    </row>
    <row r="25" spans="1:14" s="791" customFormat="1" ht="66" customHeight="1">
      <c r="A25" s="792" t="s">
        <v>903</v>
      </c>
      <c r="B25" s="796" t="s">
        <v>904</v>
      </c>
      <c r="C25" s="794" t="s">
        <v>363</v>
      </c>
      <c r="D25" s="794" t="s">
        <v>364</v>
      </c>
      <c r="E25" s="175">
        <v>541888.24</v>
      </c>
      <c r="F25" s="175">
        <v>518160.05</v>
      </c>
      <c r="G25" s="763">
        <v>584198</v>
      </c>
      <c r="H25" s="175">
        <v>616247.55</v>
      </c>
      <c r="I25" s="175">
        <v>382032.87</v>
      </c>
      <c r="J25" s="790">
        <f t="shared" si="0"/>
        <v>0.6199340995351624</v>
      </c>
      <c r="K25" s="811">
        <f t="shared" si="1"/>
        <v>616247.55</v>
      </c>
      <c r="L25" s="798">
        <f>'КВР 100'!G69</f>
        <v>652170.00280643</v>
      </c>
      <c r="M25" s="798">
        <f>'[7]КВР 100'!H63</f>
        <v>0</v>
      </c>
      <c r="N25" s="798"/>
    </row>
    <row r="26" spans="1:14" s="791" customFormat="1" ht="41.25" customHeight="1">
      <c r="A26" s="792" t="s">
        <v>188</v>
      </c>
      <c r="B26" s="796" t="s">
        <v>904</v>
      </c>
      <c r="C26" s="794" t="s">
        <v>189</v>
      </c>
      <c r="D26" s="794" t="s">
        <v>374</v>
      </c>
      <c r="E26" s="175">
        <v>624049.68</v>
      </c>
      <c r="F26" s="175">
        <v>606272.92</v>
      </c>
      <c r="G26" s="763">
        <v>624049.44</v>
      </c>
      <c r="H26" s="175">
        <v>644639.04</v>
      </c>
      <c r="I26" s="175">
        <v>416656.7</v>
      </c>
      <c r="J26" s="790">
        <f t="shared" si="0"/>
        <v>0.6463410903565505</v>
      </c>
      <c r="K26" s="811">
        <v>635845.59</v>
      </c>
      <c r="L26" s="798">
        <f>'КВР 200'!G12</f>
        <v>643753.4375</v>
      </c>
      <c r="M26" s="798">
        <f>'[7]КВР 200'!H11</f>
        <v>0</v>
      </c>
      <c r="N26" s="799"/>
    </row>
    <row r="27" spans="1:14" s="791" customFormat="1" ht="54.75" customHeight="1">
      <c r="A27" s="792" t="s">
        <v>188</v>
      </c>
      <c r="B27" s="796" t="s">
        <v>904</v>
      </c>
      <c r="C27" s="794" t="s">
        <v>189</v>
      </c>
      <c r="D27" s="794" t="s">
        <v>376</v>
      </c>
      <c r="E27" s="175">
        <v>291394.32</v>
      </c>
      <c r="F27" s="175">
        <v>289366.56</v>
      </c>
      <c r="G27" s="763">
        <v>289366.56</v>
      </c>
      <c r="H27" s="175">
        <v>289366.56</v>
      </c>
      <c r="I27" s="175">
        <v>192911.04</v>
      </c>
      <c r="J27" s="790">
        <f t="shared" si="0"/>
        <v>0.6666666666666667</v>
      </c>
      <c r="K27" s="811">
        <f>H27</f>
        <v>289366.56</v>
      </c>
      <c r="L27" s="798">
        <f>'КВР 200'!G31</f>
        <v>304366.56</v>
      </c>
      <c r="M27" s="798">
        <f>'[7]КВР 200'!H33</f>
        <v>0</v>
      </c>
      <c r="N27" s="798"/>
    </row>
    <row r="28" spans="1:14" s="791" customFormat="1" ht="47.25">
      <c r="A28" s="792" t="s">
        <v>188</v>
      </c>
      <c r="B28" s="796" t="s">
        <v>904</v>
      </c>
      <c r="C28" s="794" t="s">
        <v>189</v>
      </c>
      <c r="D28" s="794" t="s">
        <v>384</v>
      </c>
      <c r="E28" s="175">
        <v>0</v>
      </c>
      <c r="F28" s="175">
        <v>0</v>
      </c>
      <c r="G28" s="763">
        <v>0</v>
      </c>
      <c r="H28" s="175">
        <v>0</v>
      </c>
      <c r="I28" s="175">
        <v>0</v>
      </c>
      <c r="J28" s="790" t="s">
        <v>927</v>
      </c>
      <c r="K28" s="811">
        <v>48200</v>
      </c>
      <c r="L28" s="798">
        <f>'КВР 200'!G45</f>
        <v>0</v>
      </c>
      <c r="M28" s="798">
        <f>'[7]КВР 200'!H47</f>
        <v>0</v>
      </c>
      <c r="N28" s="798"/>
    </row>
    <row r="29" spans="1:14" s="791" customFormat="1" ht="47.25">
      <c r="A29" s="792" t="s">
        <v>188</v>
      </c>
      <c r="B29" s="796" t="s">
        <v>904</v>
      </c>
      <c r="C29" s="794" t="s">
        <v>189</v>
      </c>
      <c r="D29" s="794" t="s">
        <v>454</v>
      </c>
      <c r="E29" s="175">
        <v>46743</v>
      </c>
      <c r="F29" s="175">
        <v>46743</v>
      </c>
      <c r="G29" s="763">
        <v>38486</v>
      </c>
      <c r="H29" s="175">
        <v>39600</v>
      </c>
      <c r="I29" s="175">
        <v>39600</v>
      </c>
      <c r="J29" s="790">
        <f t="shared" si="0"/>
        <v>1</v>
      </c>
      <c r="K29" s="811">
        <f>H29</f>
        <v>39600</v>
      </c>
      <c r="L29" s="798">
        <f>'КВР 200'!G52</f>
        <v>25486</v>
      </c>
      <c r="M29" s="798">
        <f>'[7]КВР 200'!H57</f>
        <v>0</v>
      </c>
      <c r="N29" s="798"/>
    </row>
    <row r="30" spans="1:14" s="791" customFormat="1" ht="47.25" hidden="1">
      <c r="A30" s="792" t="s">
        <v>150</v>
      </c>
      <c r="B30" s="796" t="s">
        <v>904</v>
      </c>
      <c r="C30" s="794" t="s">
        <v>151</v>
      </c>
      <c r="D30" s="794" t="s">
        <v>379</v>
      </c>
      <c r="E30" s="175">
        <v>0</v>
      </c>
      <c r="F30" s="175">
        <v>0</v>
      </c>
      <c r="G30" s="763">
        <v>0</v>
      </c>
      <c r="H30" s="175">
        <v>0</v>
      </c>
      <c r="I30" s="175">
        <v>0</v>
      </c>
      <c r="J30" s="790" t="e">
        <f t="shared" si="0"/>
        <v>#DIV/0!</v>
      </c>
      <c r="K30" s="811">
        <f>H30-I30</f>
        <v>0</v>
      </c>
      <c r="L30" s="798">
        <f>'КВР 200'!G75</f>
        <v>0</v>
      </c>
      <c r="M30" s="798">
        <f>'[7]КВР 200'!H79</f>
        <v>0</v>
      </c>
      <c r="N30" s="798"/>
    </row>
    <row r="31" spans="1:14" s="791" customFormat="1" ht="15.75" hidden="1">
      <c r="A31" s="792" t="s">
        <v>153</v>
      </c>
      <c r="B31" s="796" t="s">
        <v>904</v>
      </c>
      <c r="C31" s="794" t="s">
        <v>154</v>
      </c>
      <c r="D31" s="794" t="s">
        <v>374</v>
      </c>
      <c r="E31" s="175">
        <v>0</v>
      </c>
      <c r="F31" s="175">
        <v>0</v>
      </c>
      <c r="G31" s="763">
        <v>0</v>
      </c>
      <c r="H31" s="175">
        <v>0</v>
      </c>
      <c r="I31" s="175">
        <v>0</v>
      </c>
      <c r="J31" s="790" t="e">
        <f t="shared" si="0"/>
        <v>#DIV/0!</v>
      </c>
      <c r="K31" s="811">
        <f>H31-I31</f>
        <v>0</v>
      </c>
      <c r="L31" s="798">
        <f>'КВР 200'!G86</f>
        <v>0</v>
      </c>
      <c r="M31" s="798">
        <f>'[7]КВР 200'!H91</f>
        <v>0</v>
      </c>
      <c r="N31" s="798"/>
    </row>
    <row r="32" spans="1:14" s="791" customFormat="1" ht="15.75">
      <c r="A32" s="792" t="s">
        <v>153</v>
      </c>
      <c r="B32" s="796" t="s">
        <v>904</v>
      </c>
      <c r="C32" s="794" t="s">
        <v>154</v>
      </c>
      <c r="D32" s="794" t="s">
        <v>370</v>
      </c>
      <c r="E32" s="175">
        <v>175502.78</v>
      </c>
      <c r="F32" s="175">
        <v>160000</v>
      </c>
      <c r="G32" s="813">
        <v>299000</v>
      </c>
      <c r="H32" s="814">
        <v>69126.4</v>
      </c>
      <c r="I32" s="175">
        <v>0</v>
      </c>
      <c r="J32" s="790">
        <f t="shared" si="0"/>
        <v>0</v>
      </c>
      <c r="K32" s="811">
        <v>0</v>
      </c>
      <c r="L32" s="798">
        <f>'КВР 200'!G94</f>
        <v>0</v>
      </c>
      <c r="M32" s="798">
        <f>'[7]КВР 200'!H100</f>
        <v>0</v>
      </c>
      <c r="N32" s="798"/>
    </row>
    <row r="33" spans="1:14" s="791" customFormat="1" ht="31.5" hidden="1">
      <c r="A33" s="792" t="s">
        <v>906</v>
      </c>
      <c r="B33" s="796" t="s">
        <v>904</v>
      </c>
      <c r="C33" s="794" t="s">
        <v>154</v>
      </c>
      <c r="D33" s="794" t="s">
        <v>381</v>
      </c>
      <c r="E33" s="175">
        <v>0</v>
      </c>
      <c r="F33" s="175">
        <v>0</v>
      </c>
      <c r="G33" s="813">
        <v>0</v>
      </c>
      <c r="H33" s="814">
        <v>0</v>
      </c>
      <c r="I33" s="175">
        <v>0</v>
      </c>
      <c r="J33" s="790" t="e">
        <f t="shared" si="0"/>
        <v>#DIV/0!</v>
      </c>
      <c r="K33" s="811">
        <f>H33-I33</f>
        <v>0</v>
      </c>
      <c r="L33" s="798"/>
      <c r="M33" s="798"/>
      <c r="N33" s="798"/>
    </row>
    <row r="34" spans="1:14" s="791" customFormat="1" ht="15.75">
      <c r="A34" s="792" t="s">
        <v>153</v>
      </c>
      <c r="B34" s="796" t="s">
        <v>904</v>
      </c>
      <c r="C34" s="794" t="s">
        <v>154</v>
      </c>
      <c r="D34" s="794" t="s">
        <v>379</v>
      </c>
      <c r="E34" s="175">
        <v>0</v>
      </c>
      <c r="F34" s="175">
        <v>0</v>
      </c>
      <c r="G34" s="813">
        <v>0</v>
      </c>
      <c r="H34" s="814">
        <v>112928.99</v>
      </c>
      <c r="I34" s="175">
        <v>0</v>
      </c>
      <c r="J34" s="790">
        <f t="shared" si="0"/>
        <v>0</v>
      </c>
      <c r="K34" s="811">
        <v>0</v>
      </c>
      <c r="L34" s="798">
        <f>'КВР 200'!G115</f>
        <v>112928.99</v>
      </c>
      <c r="M34" s="798">
        <f>'[7]КВР 200'!H127</f>
        <v>0</v>
      </c>
      <c r="N34" s="798"/>
    </row>
    <row r="35" spans="1:14" s="791" customFormat="1" ht="15.75">
      <c r="A35" s="792" t="s">
        <v>153</v>
      </c>
      <c r="B35" s="796" t="s">
        <v>904</v>
      </c>
      <c r="C35" s="794" t="s">
        <v>154</v>
      </c>
      <c r="D35" s="794" t="s">
        <v>376</v>
      </c>
      <c r="E35" s="175">
        <v>410624.22</v>
      </c>
      <c r="F35" s="175">
        <v>410624.22</v>
      </c>
      <c r="G35" s="813">
        <v>381465</v>
      </c>
      <c r="H35" s="814">
        <v>381465</v>
      </c>
      <c r="I35" s="175">
        <v>254300</v>
      </c>
      <c r="J35" s="790">
        <f t="shared" si="0"/>
        <v>0.6666404519418557</v>
      </c>
      <c r="K35" s="811">
        <f>H35</f>
        <v>381465</v>
      </c>
      <c r="L35" s="798">
        <f>'КВР 200'!G131</f>
        <v>393435.17</v>
      </c>
      <c r="M35" s="798">
        <f>'[7]КВР 200'!H143</f>
        <v>0</v>
      </c>
      <c r="N35" s="798"/>
    </row>
    <row r="36" spans="1:14" s="791" customFormat="1" ht="15.75">
      <c r="A36" s="792" t="s">
        <v>153</v>
      </c>
      <c r="B36" s="796" t="s">
        <v>904</v>
      </c>
      <c r="C36" s="794" t="s">
        <v>154</v>
      </c>
      <c r="D36" s="794" t="s">
        <v>384</v>
      </c>
      <c r="E36" s="175">
        <v>44540</v>
      </c>
      <c r="F36" s="175">
        <v>44540</v>
      </c>
      <c r="G36" s="813">
        <v>82500</v>
      </c>
      <c r="H36" s="814">
        <v>96140</v>
      </c>
      <c r="I36" s="175">
        <v>96140</v>
      </c>
      <c r="J36" s="790">
        <f t="shared" si="0"/>
        <v>1</v>
      </c>
      <c r="K36" s="811">
        <v>153700</v>
      </c>
      <c r="L36" s="795">
        <f>'КВР 200'!G170</f>
        <v>0</v>
      </c>
      <c r="M36" s="795">
        <f>'[7]КВР 200'!H184</f>
        <v>0</v>
      </c>
      <c r="N36" s="795"/>
    </row>
    <row r="37" spans="1:14" s="791" customFormat="1" ht="15.75">
      <c r="A37" s="792" t="s">
        <v>153</v>
      </c>
      <c r="B37" s="796" t="s">
        <v>904</v>
      </c>
      <c r="C37" s="794" t="s">
        <v>154</v>
      </c>
      <c r="D37" s="794">
        <v>343</v>
      </c>
      <c r="E37" s="175">
        <v>205008</v>
      </c>
      <c r="F37" s="175">
        <v>175500</v>
      </c>
      <c r="G37" s="813">
        <v>205008</v>
      </c>
      <c r="H37" s="814">
        <v>205008</v>
      </c>
      <c r="I37" s="175">
        <v>0</v>
      </c>
      <c r="J37" s="790">
        <f t="shared" si="0"/>
        <v>0</v>
      </c>
      <c r="K37" s="811">
        <v>0</v>
      </c>
      <c r="L37" s="798">
        <f>'КВР 200'!G203</f>
        <v>205008</v>
      </c>
      <c r="M37" s="798">
        <f>'[7]КВР 200'!H205</f>
        <v>0</v>
      </c>
      <c r="N37" s="798"/>
    </row>
    <row r="38" spans="1:14" s="791" customFormat="1" ht="15.75" hidden="1">
      <c r="A38" s="792" t="s">
        <v>153</v>
      </c>
      <c r="B38" s="796" t="s">
        <v>904</v>
      </c>
      <c r="C38" s="794" t="s">
        <v>154</v>
      </c>
      <c r="D38" s="794">
        <v>345</v>
      </c>
      <c r="E38" s="800"/>
      <c r="F38" s="800"/>
      <c r="G38" s="813"/>
      <c r="H38" s="814"/>
      <c r="I38" s="175"/>
      <c r="J38" s="790" t="e">
        <f t="shared" si="0"/>
        <v>#DIV/0!</v>
      </c>
      <c r="K38" s="811">
        <f>H38-I38</f>
        <v>0</v>
      </c>
      <c r="L38" s="798"/>
      <c r="M38" s="798"/>
      <c r="N38" s="798"/>
    </row>
    <row r="39" spans="1:14" s="791" customFormat="1" ht="15.75">
      <c r="A39" s="792" t="s">
        <v>153</v>
      </c>
      <c r="B39" s="796" t="s">
        <v>904</v>
      </c>
      <c r="C39" s="794" t="s">
        <v>154</v>
      </c>
      <c r="D39" s="794" t="s">
        <v>454</v>
      </c>
      <c r="E39" s="175">
        <v>54477</v>
      </c>
      <c r="F39" s="175">
        <v>54477</v>
      </c>
      <c r="G39" s="813">
        <v>84077</v>
      </c>
      <c r="H39" s="814">
        <v>84607</v>
      </c>
      <c r="I39" s="175">
        <v>59607</v>
      </c>
      <c r="J39" s="790">
        <f t="shared" si="0"/>
        <v>0.7045161747845923</v>
      </c>
      <c r="K39" s="811">
        <v>59607</v>
      </c>
      <c r="L39" s="798">
        <f>'КВР 200'!G239</f>
        <v>122268.84</v>
      </c>
      <c r="M39" s="798">
        <f>'[7]КВР 200'!H247</f>
        <v>0</v>
      </c>
      <c r="N39" s="798"/>
    </row>
    <row r="40" spans="1:14" s="791" customFormat="1" ht="15.75">
      <c r="A40" s="792" t="s">
        <v>153</v>
      </c>
      <c r="B40" s="796" t="s">
        <v>904</v>
      </c>
      <c r="C40" s="794" t="s">
        <v>154</v>
      </c>
      <c r="D40" s="794" t="s">
        <v>525</v>
      </c>
      <c r="E40" s="175">
        <v>279300</v>
      </c>
      <c r="F40" s="175">
        <v>239300</v>
      </c>
      <c r="G40" s="813">
        <v>302750</v>
      </c>
      <c r="H40" s="814">
        <v>302750</v>
      </c>
      <c r="I40" s="175">
        <v>134800</v>
      </c>
      <c r="J40" s="790">
        <f t="shared" si="0"/>
        <v>0.445251857968621</v>
      </c>
      <c r="K40" s="811">
        <f>H40</f>
        <v>302750</v>
      </c>
      <c r="L40" s="798">
        <f>'КВР 200'!G253</f>
        <v>265000</v>
      </c>
      <c r="M40" s="798">
        <f>'[7]КВР 200'!H262</f>
        <v>0</v>
      </c>
      <c r="N40" s="798"/>
    </row>
    <row r="41" spans="1:14" s="791" customFormat="1" ht="15.75">
      <c r="A41" s="792" t="s">
        <v>749</v>
      </c>
      <c r="B41" s="796" t="s">
        <v>904</v>
      </c>
      <c r="C41" s="794" t="s">
        <v>750</v>
      </c>
      <c r="D41" s="794" t="s">
        <v>381</v>
      </c>
      <c r="E41" s="175">
        <v>176920</v>
      </c>
      <c r="F41" s="175">
        <v>125652.06</v>
      </c>
      <c r="G41" s="763">
        <v>179852</v>
      </c>
      <c r="H41" s="814">
        <v>179852</v>
      </c>
      <c r="I41" s="175">
        <v>163043.38</v>
      </c>
      <c r="J41" s="790">
        <f t="shared" si="0"/>
        <v>0.906541934479461</v>
      </c>
      <c r="K41" s="811">
        <v>176358</v>
      </c>
      <c r="L41" s="798">
        <f>'КВР 200'!G266</f>
        <v>189615</v>
      </c>
      <c r="M41" s="798">
        <f>'[7]КВР 200'!H277</f>
        <v>0</v>
      </c>
      <c r="N41" s="798"/>
    </row>
    <row r="42" spans="1:14" s="791" customFormat="1" ht="47.25" hidden="1">
      <c r="A42" s="792" t="s">
        <v>163</v>
      </c>
      <c r="B42" s="796" t="s">
        <v>904</v>
      </c>
      <c r="C42" s="794" t="s">
        <v>164</v>
      </c>
      <c r="D42" s="794" t="s">
        <v>635</v>
      </c>
      <c r="E42" s="800"/>
      <c r="F42" s="800"/>
      <c r="G42" s="801"/>
      <c r="H42" s="801"/>
      <c r="I42" s="801"/>
      <c r="J42" s="790" t="e">
        <f t="shared" si="0"/>
        <v>#DIV/0!</v>
      </c>
      <c r="K42" s="811">
        <f>H42-I42</f>
        <v>0</v>
      </c>
      <c r="L42" s="798"/>
      <c r="M42" s="798"/>
      <c r="N42" s="798"/>
    </row>
    <row r="43" spans="1:14" s="791" customFormat="1" ht="15.75">
      <c r="A43" s="792" t="s">
        <v>180</v>
      </c>
      <c r="B43" s="796" t="s">
        <v>904</v>
      </c>
      <c r="C43" s="794" t="s">
        <v>181</v>
      </c>
      <c r="D43" s="794" t="s">
        <v>383</v>
      </c>
      <c r="E43" s="175">
        <v>197</v>
      </c>
      <c r="F43" s="175">
        <v>197</v>
      </c>
      <c r="G43" s="763">
        <v>206</v>
      </c>
      <c r="H43" s="175">
        <v>206</v>
      </c>
      <c r="I43" s="175">
        <v>206</v>
      </c>
      <c r="J43" s="790">
        <f t="shared" si="0"/>
        <v>1</v>
      </c>
      <c r="K43" s="811">
        <f>H43</f>
        <v>206</v>
      </c>
      <c r="L43" s="798">
        <f>'КВР 800'!G63</f>
        <v>210</v>
      </c>
      <c r="M43" s="798">
        <f>'[7]КВР 800'!H34</f>
        <v>0</v>
      </c>
      <c r="N43" s="798"/>
    </row>
    <row r="44" spans="1:14" s="791" customFormat="1" ht="15.75">
      <c r="A44" s="792" t="s">
        <v>180</v>
      </c>
      <c r="B44" s="796" t="s">
        <v>904</v>
      </c>
      <c r="C44" s="794" t="s">
        <v>181</v>
      </c>
      <c r="D44" s="794" t="s">
        <v>389</v>
      </c>
      <c r="E44" s="175">
        <v>10803</v>
      </c>
      <c r="F44" s="175">
        <v>10000</v>
      </c>
      <c r="G44" s="763">
        <v>794</v>
      </c>
      <c r="H44" s="175">
        <v>50794</v>
      </c>
      <c r="I44" s="175">
        <v>0</v>
      </c>
      <c r="J44" s="790">
        <f t="shared" si="0"/>
        <v>0</v>
      </c>
      <c r="K44" s="811">
        <v>794</v>
      </c>
      <c r="L44" s="798">
        <f>'КВР 800'!G36</f>
        <v>790</v>
      </c>
      <c r="M44" s="798">
        <f>'[7]КВР 800'!H19</f>
        <v>0</v>
      </c>
      <c r="N44" s="798"/>
    </row>
    <row r="45" spans="1:14" s="791" customFormat="1" ht="15.75" hidden="1">
      <c r="A45" s="792" t="s">
        <v>907</v>
      </c>
      <c r="B45" s="796" t="s">
        <v>908</v>
      </c>
      <c r="C45" s="794" t="s">
        <v>463</v>
      </c>
      <c r="D45" s="794" t="s">
        <v>383</v>
      </c>
      <c r="E45" s="800"/>
      <c r="F45" s="800"/>
      <c r="G45" s="763"/>
      <c r="H45" s="175"/>
      <c r="I45" s="175"/>
      <c r="J45" s="790" t="e">
        <f t="shared" si="0"/>
        <v>#DIV/0!</v>
      </c>
      <c r="K45" s="811">
        <f>H45-I45</f>
        <v>0</v>
      </c>
      <c r="L45" s="798"/>
      <c r="M45" s="798"/>
      <c r="N45" s="798"/>
    </row>
    <row r="46" spans="1:14" s="791" customFormat="1" ht="15.75">
      <c r="A46" s="792" t="s">
        <v>396</v>
      </c>
      <c r="B46" s="796" t="s">
        <v>909</v>
      </c>
      <c r="C46" s="794" t="s">
        <v>397</v>
      </c>
      <c r="D46" s="794" t="s">
        <v>383</v>
      </c>
      <c r="E46" s="175">
        <v>100000</v>
      </c>
      <c r="F46" s="175">
        <v>0</v>
      </c>
      <c r="G46" s="763">
        <v>100000</v>
      </c>
      <c r="H46" s="175">
        <v>72500</v>
      </c>
      <c r="I46" s="175">
        <v>0</v>
      </c>
      <c r="J46" s="790">
        <f t="shared" si="0"/>
        <v>0</v>
      </c>
      <c r="K46" s="811">
        <v>0</v>
      </c>
      <c r="L46" s="798">
        <f>'0111'!G45</f>
        <v>98184</v>
      </c>
      <c r="M46" s="798">
        <f>'[7]0111'!H45</f>
        <v>0</v>
      </c>
      <c r="N46" s="798"/>
    </row>
    <row r="47" spans="1:14" s="791" customFormat="1" ht="15.75">
      <c r="A47" s="792" t="s">
        <v>153</v>
      </c>
      <c r="B47" s="796" t="s">
        <v>910</v>
      </c>
      <c r="C47" s="794" t="s">
        <v>154</v>
      </c>
      <c r="D47" s="794" t="s">
        <v>376</v>
      </c>
      <c r="E47" s="175">
        <f>229643.63</f>
        <v>229643.63</v>
      </c>
      <c r="F47" s="175">
        <f>130000-1500</f>
        <v>128500</v>
      </c>
      <c r="G47" s="763">
        <f>229700</f>
        <v>229700</v>
      </c>
      <c r="H47" s="175">
        <f>116771.01</f>
        <v>116771.01</v>
      </c>
      <c r="I47" s="175">
        <v>0</v>
      </c>
      <c r="J47" s="790">
        <f t="shared" si="0"/>
        <v>0</v>
      </c>
      <c r="K47" s="811">
        <v>36000</v>
      </c>
      <c r="L47" s="798">
        <f>'0113'!G276</f>
        <v>116771</v>
      </c>
      <c r="M47" s="798">
        <f>'[7]0113'!H132</f>
        <v>0</v>
      </c>
      <c r="N47" s="798"/>
    </row>
    <row r="48" spans="1:14" s="791" customFormat="1" ht="15.75">
      <c r="A48" s="792" t="s">
        <v>153</v>
      </c>
      <c r="B48" s="796" t="s">
        <v>910</v>
      </c>
      <c r="C48" s="794" t="s">
        <v>154</v>
      </c>
      <c r="D48" s="794" t="s">
        <v>376</v>
      </c>
      <c r="E48" s="800">
        <v>1500</v>
      </c>
      <c r="F48" s="800">
        <v>1500</v>
      </c>
      <c r="G48" s="763">
        <v>1500</v>
      </c>
      <c r="H48" s="175">
        <v>1500</v>
      </c>
      <c r="I48" s="175"/>
      <c r="J48" s="790">
        <f t="shared" si="0"/>
        <v>0</v>
      </c>
      <c r="K48" s="811">
        <v>0</v>
      </c>
      <c r="L48" s="798">
        <f>'0113'!G416</f>
        <v>1500</v>
      </c>
      <c r="M48" s="798">
        <f>'[7]0113'!H495</f>
        <v>0</v>
      </c>
      <c r="N48" s="798"/>
    </row>
    <row r="49" spans="1:14" s="791" customFormat="1" ht="15.75" hidden="1">
      <c r="A49" s="792" t="s">
        <v>153</v>
      </c>
      <c r="B49" s="796" t="s">
        <v>910</v>
      </c>
      <c r="C49" s="794" t="s">
        <v>154</v>
      </c>
      <c r="D49" s="794">
        <v>346</v>
      </c>
      <c r="E49" s="800"/>
      <c r="F49" s="800"/>
      <c r="G49" s="763"/>
      <c r="H49" s="175"/>
      <c r="I49" s="175"/>
      <c r="J49" s="790" t="e">
        <f t="shared" si="0"/>
        <v>#DIV/0!</v>
      </c>
      <c r="K49" s="811">
        <f>H49-I49</f>
        <v>0</v>
      </c>
      <c r="L49" s="798"/>
      <c r="M49" s="798"/>
      <c r="N49" s="798"/>
    </row>
    <row r="50" spans="1:14" s="791" customFormat="1" ht="15.75">
      <c r="A50" s="792" t="s">
        <v>153</v>
      </c>
      <c r="B50" s="796" t="s">
        <v>911</v>
      </c>
      <c r="C50" s="794" t="s">
        <v>154</v>
      </c>
      <c r="D50" s="794">
        <v>226</v>
      </c>
      <c r="E50" s="175">
        <v>165000</v>
      </c>
      <c r="F50" s="175">
        <v>0</v>
      </c>
      <c r="G50" s="763">
        <v>165000</v>
      </c>
      <c r="H50" s="175">
        <v>165000</v>
      </c>
      <c r="I50" s="175">
        <v>0</v>
      </c>
      <c r="J50" s="790">
        <f t="shared" si="0"/>
        <v>0</v>
      </c>
      <c r="K50" s="811">
        <v>0</v>
      </c>
      <c r="L50" s="798">
        <f>'0310'!G304</f>
        <v>165000</v>
      </c>
      <c r="M50" s="798">
        <f>'[7]0310'!H317</f>
        <v>0</v>
      </c>
      <c r="N50" s="798"/>
    </row>
    <row r="51" spans="1:14" s="791" customFormat="1" ht="15.75" hidden="1">
      <c r="A51" s="792" t="s">
        <v>153</v>
      </c>
      <c r="B51" s="796" t="s">
        <v>911</v>
      </c>
      <c r="C51" s="794" t="s">
        <v>154</v>
      </c>
      <c r="D51" s="794">
        <v>226</v>
      </c>
      <c r="E51" s="800"/>
      <c r="F51" s="800"/>
      <c r="G51" s="763"/>
      <c r="H51" s="175"/>
      <c r="I51" s="175"/>
      <c r="J51" s="790" t="e">
        <f t="shared" si="0"/>
        <v>#DIV/0!</v>
      </c>
      <c r="K51" s="811">
        <f>H51-I51</f>
        <v>0</v>
      </c>
      <c r="L51" s="798"/>
      <c r="M51" s="798">
        <f>'[7]0310'!H505</f>
        <v>0</v>
      </c>
      <c r="N51" s="798"/>
    </row>
    <row r="52" spans="1:14" s="791" customFormat="1" ht="15.75" hidden="1">
      <c r="A52" s="792" t="s">
        <v>153</v>
      </c>
      <c r="B52" s="796" t="s">
        <v>911</v>
      </c>
      <c r="C52" s="794" t="s">
        <v>154</v>
      </c>
      <c r="D52" s="794">
        <v>226</v>
      </c>
      <c r="E52" s="800"/>
      <c r="F52" s="800"/>
      <c r="G52" s="763"/>
      <c r="H52" s="175"/>
      <c r="I52" s="175"/>
      <c r="J52" s="790" t="e">
        <f t="shared" si="0"/>
        <v>#DIV/0!</v>
      </c>
      <c r="K52" s="811">
        <f>H52-I52</f>
        <v>0</v>
      </c>
      <c r="L52" s="798"/>
      <c r="M52" s="798">
        <f>'[7]0310'!H695</f>
        <v>0</v>
      </c>
      <c r="N52" s="798"/>
    </row>
    <row r="53" spans="1:14" s="791" customFormat="1" ht="15.75">
      <c r="A53" s="792" t="s">
        <v>153</v>
      </c>
      <c r="B53" s="796" t="s">
        <v>911</v>
      </c>
      <c r="C53" s="794" t="s">
        <v>154</v>
      </c>
      <c r="D53" s="794">
        <v>346</v>
      </c>
      <c r="E53" s="175">
        <f>22900</f>
        <v>22900</v>
      </c>
      <c r="F53" s="175">
        <f>22900</f>
        <v>22900</v>
      </c>
      <c r="G53" s="763">
        <v>0</v>
      </c>
      <c r="H53" s="175">
        <v>22900</v>
      </c>
      <c r="I53" s="175">
        <v>0</v>
      </c>
      <c r="J53" s="790">
        <f t="shared" si="0"/>
        <v>0</v>
      </c>
      <c r="K53" s="811">
        <f>H53</f>
        <v>22900</v>
      </c>
      <c r="L53" s="798">
        <f>'0310'!G318</f>
        <v>0</v>
      </c>
      <c r="M53" s="798"/>
      <c r="N53" s="798"/>
    </row>
    <row r="54" spans="1:14" s="791" customFormat="1" ht="15.75">
      <c r="A54" s="792" t="s">
        <v>153</v>
      </c>
      <c r="B54" s="796" t="s">
        <v>911</v>
      </c>
      <c r="C54" s="794" t="s">
        <v>154</v>
      </c>
      <c r="D54" s="794">
        <v>346</v>
      </c>
      <c r="E54" s="175">
        <v>1205</v>
      </c>
      <c r="F54" s="175">
        <v>1205</v>
      </c>
      <c r="G54" s="763"/>
      <c r="H54" s="175">
        <v>27500</v>
      </c>
      <c r="I54" s="175">
        <v>27500</v>
      </c>
      <c r="J54" s="790">
        <f t="shared" si="0"/>
        <v>1</v>
      </c>
      <c r="K54" s="811">
        <f>H54</f>
        <v>27500</v>
      </c>
      <c r="L54" s="798"/>
      <c r="M54" s="798"/>
      <c r="N54" s="798"/>
    </row>
    <row r="55" spans="1:14" s="791" customFormat="1" ht="15.75">
      <c r="A55" s="792" t="s">
        <v>153</v>
      </c>
      <c r="B55" s="796" t="s">
        <v>911</v>
      </c>
      <c r="C55" s="794" t="s">
        <v>154</v>
      </c>
      <c r="D55" s="794">
        <v>310</v>
      </c>
      <c r="E55" s="175">
        <v>0</v>
      </c>
      <c r="F55" s="175">
        <v>0</v>
      </c>
      <c r="G55" s="763">
        <v>1205</v>
      </c>
      <c r="H55" s="175">
        <v>1205</v>
      </c>
      <c r="I55" s="175">
        <v>0</v>
      </c>
      <c r="J55" s="790">
        <f t="shared" si="0"/>
        <v>0</v>
      </c>
      <c r="K55" s="811">
        <f>H55</f>
        <v>1205</v>
      </c>
      <c r="L55" s="798">
        <f>'0310'!G507</f>
        <v>3021</v>
      </c>
      <c r="M55" s="798"/>
      <c r="N55" s="798"/>
    </row>
    <row r="56" spans="1:14" s="791" customFormat="1" ht="15.75" hidden="1">
      <c r="A56" s="792" t="s">
        <v>153</v>
      </c>
      <c r="B56" s="796" t="s">
        <v>911</v>
      </c>
      <c r="C56" s="794" t="s">
        <v>154</v>
      </c>
      <c r="D56" s="794">
        <v>310</v>
      </c>
      <c r="E56" s="175"/>
      <c r="F56" s="175"/>
      <c r="G56" s="763"/>
      <c r="H56" s="763"/>
      <c r="I56" s="763"/>
      <c r="J56" s="790" t="e">
        <f t="shared" si="0"/>
        <v>#DIV/0!</v>
      </c>
      <c r="K56" s="811">
        <f>H56-I56</f>
        <v>0</v>
      </c>
      <c r="L56" s="798"/>
      <c r="M56" s="798"/>
      <c r="N56" s="798"/>
    </row>
    <row r="57" spans="1:14" s="791" customFormat="1" ht="15.75">
      <c r="A57" s="792" t="s">
        <v>153</v>
      </c>
      <c r="B57" s="796" t="s">
        <v>912</v>
      </c>
      <c r="C57" s="794" t="s">
        <v>154</v>
      </c>
      <c r="D57" s="794">
        <v>226</v>
      </c>
      <c r="E57" s="175">
        <v>0</v>
      </c>
      <c r="F57" s="175">
        <v>0</v>
      </c>
      <c r="G57" s="763">
        <v>25000</v>
      </c>
      <c r="H57" s="175">
        <v>25000</v>
      </c>
      <c r="I57" s="175">
        <v>0</v>
      </c>
      <c r="J57" s="790">
        <f t="shared" si="0"/>
        <v>0</v>
      </c>
      <c r="K57" s="811">
        <v>0</v>
      </c>
      <c r="L57" s="798">
        <f>'0408'!G128</f>
        <v>0</v>
      </c>
      <c r="M57" s="798">
        <f>'[7]0408'!H134</f>
        <v>0</v>
      </c>
      <c r="N57" s="798"/>
    </row>
    <row r="58" spans="1:14" s="791" customFormat="1" ht="15.75">
      <c r="A58" s="792" t="s">
        <v>153</v>
      </c>
      <c r="B58" s="796" t="s">
        <v>912</v>
      </c>
      <c r="C58" s="794" t="s">
        <v>154</v>
      </c>
      <c r="D58" s="794">
        <v>346</v>
      </c>
      <c r="E58" s="175">
        <v>161940</v>
      </c>
      <c r="F58" s="175">
        <v>62000</v>
      </c>
      <c r="G58" s="763">
        <v>0</v>
      </c>
      <c r="H58" s="175">
        <v>99940</v>
      </c>
      <c r="I58" s="175">
        <v>99940</v>
      </c>
      <c r="J58" s="790">
        <f t="shared" si="0"/>
        <v>1</v>
      </c>
      <c r="K58" s="811">
        <f>H58</f>
        <v>99940</v>
      </c>
      <c r="L58" s="798">
        <f>'0408'!G170</f>
        <v>0</v>
      </c>
      <c r="M58" s="798">
        <f>'[7]0408'!H178</f>
        <v>0</v>
      </c>
      <c r="N58" s="798"/>
    </row>
    <row r="59" spans="1:14" s="791" customFormat="1" ht="15.75">
      <c r="A59" s="792" t="s">
        <v>749</v>
      </c>
      <c r="B59" s="796" t="s">
        <v>912</v>
      </c>
      <c r="C59" s="794" t="s">
        <v>750</v>
      </c>
      <c r="D59" s="794" t="s">
        <v>381</v>
      </c>
      <c r="E59" s="175">
        <v>23200</v>
      </c>
      <c r="F59" s="175">
        <v>0</v>
      </c>
      <c r="G59" s="763">
        <v>55000</v>
      </c>
      <c r="H59" s="175">
        <v>55000</v>
      </c>
      <c r="I59" s="175">
        <v>0</v>
      </c>
      <c r="J59" s="790">
        <f t="shared" si="0"/>
        <v>0</v>
      </c>
      <c r="K59" s="811">
        <v>0</v>
      </c>
      <c r="L59" s="798">
        <f>'0408'!G187</f>
        <v>0</v>
      </c>
      <c r="M59" s="798"/>
      <c r="N59" s="798"/>
    </row>
    <row r="60" spans="1:14" s="791" customFormat="1" ht="15.75" hidden="1">
      <c r="A60" s="792" t="s">
        <v>153</v>
      </c>
      <c r="B60" s="796" t="s">
        <v>913</v>
      </c>
      <c r="C60" s="794" t="s">
        <v>154</v>
      </c>
      <c r="D60" s="794">
        <v>225</v>
      </c>
      <c r="E60" s="175"/>
      <c r="F60" s="175"/>
      <c r="G60" s="763"/>
      <c r="H60" s="175"/>
      <c r="I60" s="175"/>
      <c r="J60" s="790" t="e">
        <f t="shared" si="0"/>
        <v>#DIV/0!</v>
      </c>
      <c r="K60" s="811">
        <f>H60-I60</f>
        <v>0</v>
      </c>
      <c r="L60" s="798"/>
      <c r="M60" s="798"/>
      <c r="N60" s="798"/>
    </row>
    <row r="61" spans="1:14" s="791" customFormat="1" ht="15.75">
      <c r="A61" s="792" t="s">
        <v>153</v>
      </c>
      <c r="B61" s="796" t="s">
        <v>913</v>
      </c>
      <c r="C61" s="794" t="s">
        <v>154</v>
      </c>
      <c r="D61" s="794">
        <v>226</v>
      </c>
      <c r="E61" s="175">
        <v>71968.51</v>
      </c>
      <c r="F61" s="175">
        <v>0</v>
      </c>
      <c r="G61" s="763">
        <v>77900</v>
      </c>
      <c r="H61" s="175">
        <v>150596.28</v>
      </c>
      <c r="I61" s="175">
        <v>0</v>
      </c>
      <c r="J61" s="790">
        <f t="shared" si="0"/>
        <v>0</v>
      </c>
      <c r="K61" s="811">
        <v>0</v>
      </c>
      <c r="L61" s="798">
        <f>'0409'!G128</f>
        <v>81900</v>
      </c>
      <c r="M61" s="798">
        <f>'[7]0409'!H128</f>
        <v>0</v>
      </c>
      <c r="N61" s="798"/>
    </row>
    <row r="62" spans="1:14" s="791" customFormat="1" ht="15.75">
      <c r="A62" s="792" t="s">
        <v>153</v>
      </c>
      <c r="B62" s="796" t="s">
        <v>914</v>
      </c>
      <c r="C62" s="794" t="s">
        <v>154</v>
      </c>
      <c r="D62" s="794" t="s">
        <v>376</v>
      </c>
      <c r="E62" s="175">
        <v>54000</v>
      </c>
      <c r="F62" s="175">
        <v>0</v>
      </c>
      <c r="G62" s="763">
        <v>140000</v>
      </c>
      <c r="H62" s="175">
        <v>194000</v>
      </c>
      <c r="I62" s="175">
        <v>54000</v>
      </c>
      <c r="J62" s="790">
        <f t="shared" si="0"/>
        <v>0.27835051546391754</v>
      </c>
      <c r="K62" s="811">
        <v>54000</v>
      </c>
      <c r="L62" s="798">
        <f>'0412'!G134</f>
        <v>194000</v>
      </c>
      <c r="M62" s="798">
        <f>'[7]0412'!H133</f>
        <v>0</v>
      </c>
      <c r="N62" s="798"/>
    </row>
    <row r="63" spans="1:14" s="791" customFormat="1" ht="47.25">
      <c r="A63" s="792" t="s">
        <v>150</v>
      </c>
      <c r="B63" s="793" t="s">
        <v>915</v>
      </c>
      <c r="C63" s="794">
        <v>243</v>
      </c>
      <c r="D63" s="794">
        <v>225</v>
      </c>
      <c r="E63" s="175">
        <f>4964199</f>
        <v>4964199</v>
      </c>
      <c r="F63" s="175">
        <f>4964159</f>
        <v>4964159</v>
      </c>
      <c r="G63" s="763">
        <v>2482100</v>
      </c>
      <c r="H63" s="175">
        <v>851271.01</v>
      </c>
      <c r="I63" s="175">
        <v>0</v>
      </c>
      <c r="J63" s="790">
        <f>I63/H63</f>
        <v>0</v>
      </c>
      <c r="K63" s="811">
        <v>0</v>
      </c>
      <c r="L63" s="798">
        <f>'0501'!G90</f>
        <v>0</v>
      </c>
      <c r="M63" s="798">
        <f>'[7]0501'!H65</f>
        <v>0</v>
      </c>
      <c r="N63" s="798"/>
    </row>
    <row r="64" spans="1:14" s="791" customFormat="1" ht="47.25">
      <c r="A64" s="792" t="s">
        <v>150</v>
      </c>
      <c r="B64" s="793" t="s">
        <v>915</v>
      </c>
      <c r="C64" s="794">
        <v>244</v>
      </c>
      <c r="D64" s="794">
        <v>226</v>
      </c>
      <c r="E64" s="175">
        <v>0</v>
      </c>
      <c r="F64" s="175">
        <v>0</v>
      </c>
      <c r="G64" s="763">
        <v>0</v>
      </c>
      <c r="H64" s="175">
        <v>0</v>
      </c>
      <c r="I64" s="175">
        <v>0</v>
      </c>
      <c r="J64" s="790">
        <v>0</v>
      </c>
      <c r="K64" s="811">
        <v>88741</v>
      </c>
      <c r="L64" s="798">
        <f>'0501'!G91</f>
        <v>4964200</v>
      </c>
      <c r="M64" s="798">
        <f>'[7]0501'!H66</f>
        <v>0</v>
      </c>
      <c r="N64" s="798"/>
    </row>
    <row r="65" spans="1:14" s="791" customFormat="1" ht="15.75" hidden="1">
      <c r="A65" s="792" t="s">
        <v>153</v>
      </c>
      <c r="B65" s="793" t="s">
        <v>915</v>
      </c>
      <c r="C65" s="794">
        <v>244</v>
      </c>
      <c r="D65" s="794">
        <v>225</v>
      </c>
      <c r="E65" s="800"/>
      <c r="F65" s="800"/>
      <c r="G65" s="763"/>
      <c r="H65" s="175"/>
      <c r="I65" s="175"/>
      <c r="J65" s="790" t="e">
        <f t="shared" si="0"/>
        <v>#DIV/0!</v>
      </c>
      <c r="K65" s="811">
        <f>H65-I65</f>
        <v>0</v>
      </c>
      <c r="L65" s="798"/>
      <c r="M65" s="798"/>
      <c r="N65" s="798"/>
    </row>
    <row r="66" spans="1:14" s="791" customFormat="1" ht="15.75" hidden="1">
      <c r="A66" s="792" t="s">
        <v>153</v>
      </c>
      <c r="B66" s="793" t="s">
        <v>915</v>
      </c>
      <c r="C66" s="794">
        <v>244</v>
      </c>
      <c r="D66" s="794">
        <v>346</v>
      </c>
      <c r="E66" s="800"/>
      <c r="F66" s="800"/>
      <c r="G66" s="801"/>
      <c r="H66" s="801"/>
      <c r="I66" s="801"/>
      <c r="J66" s="790" t="e">
        <f t="shared" si="0"/>
        <v>#DIV/0!</v>
      </c>
      <c r="K66" s="811">
        <f>H66-I66</f>
        <v>0</v>
      </c>
      <c r="L66" s="798"/>
      <c r="M66" s="798"/>
      <c r="N66" s="798"/>
    </row>
    <row r="67" spans="1:14" s="791" customFormat="1" ht="15.75">
      <c r="A67" s="792" t="s">
        <v>153</v>
      </c>
      <c r="B67" s="793" t="s">
        <v>915</v>
      </c>
      <c r="C67" s="794">
        <v>414</v>
      </c>
      <c r="D67" s="794">
        <v>310</v>
      </c>
      <c r="E67" s="175">
        <v>0</v>
      </c>
      <c r="F67" s="175"/>
      <c r="G67" s="763">
        <v>2482100</v>
      </c>
      <c r="H67" s="175">
        <v>0</v>
      </c>
      <c r="I67" s="175"/>
      <c r="J67" s="790">
        <v>0</v>
      </c>
      <c r="K67" s="811">
        <f>H67-I67</f>
        <v>0</v>
      </c>
      <c r="L67" s="798">
        <f>'0501'!G186</f>
        <v>0</v>
      </c>
      <c r="M67" s="798"/>
      <c r="N67" s="798"/>
    </row>
    <row r="68" spans="1:14" s="791" customFormat="1" ht="63">
      <c r="A68" s="792" t="s">
        <v>169</v>
      </c>
      <c r="B68" s="793" t="s">
        <v>915</v>
      </c>
      <c r="C68" s="794">
        <v>414</v>
      </c>
      <c r="D68" s="794">
        <v>310</v>
      </c>
      <c r="E68" s="175">
        <v>0</v>
      </c>
      <c r="F68" s="175"/>
      <c r="G68" s="763">
        <v>0</v>
      </c>
      <c r="H68" s="175">
        <f>1105000</f>
        <v>1105000</v>
      </c>
      <c r="I68" s="175">
        <v>0</v>
      </c>
      <c r="J68" s="790">
        <f t="shared" si="0"/>
        <v>0</v>
      </c>
      <c r="K68" s="811">
        <v>0</v>
      </c>
      <c r="L68" s="798">
        <f>'0501'!G20</f>
        <v>0</v>
      </c>
      <c r="M68" s="798"/>
      <c r="N68" s="798"/>
    </row>
    <row r="69" spans="1:14" s="791" customFormat="1" ht="15.75" hidden="1">
      <c r="A69" s="792" t="s">
        <v>153</v>
      </c>
      <c r="B69" s="796" t="s">
        <v>916</v>
      </c>
      <c r="C69" s="794" t="s">
        <v>154</v>
      </c>
      <c r="D69" s="794">
        <v>346</v>
      </c>
      <c r="E69" s="175"/>
      <c r="F69" s="175"/>
      <c r="G69" s="763"/>
      <c r="H69" s="175"/>
      <c r="I69" s="175"/>
      <c r="J69" s="790" t="e">
        <f t="shared" si="0"/>
        <v>#DIV/0!</v>
      </c>
      <c r="K69" s="811">
        <f>H69-I69</f>
        <v>0</v>
      </c>
      <c r="L69" s="798"/>
      <c r="M69" s="798">
        <f>'[7]0503'!H161</f>
        <v>0</v>
      </c>
      <c r="N69" s="798"/>
    </row>
    <row r="70" spans="1:14" s="791" customFormat="1" ht="15.75">
      <c r="A70" s="792" t="s">
        <v>153</v>
      </c>
      <c r="B70" s="796" t="s">
        <v>917</v>
      </c>
      <c r="C70" s="794" t="s">
        <v>154</v>
      </c>
      <c r="D70" s="794">
        <v>226</v>
      </c>
      <c r="E70" s="175">
        <v>157600</v>
      </c>
      <c r="F70" s="175">
        <v>153600</v>
      </c>
      <c r="G70" s="763">
        <v>164800</v>
      </c>
      <c r="H70" s="814">
        <v>164800</v>
      </c>
      <c r="I70" s="175">
        <v>0</v>
      </c>
      <c r="J70" s="790">
        <f t="shared" si="0"/>
        <v>0</v>
      </c>
      <c r="K70" s="811">
        <v>0</v>
      </c>
      <c r="L70" s="798">
        <f>'0503'!G13</f>
        <v>168000</v>
      </c>
      <c r="M70" s="798"/>
      <c r="N70" s="798"/>
    </row>
    <row r="71" spans="1:14" s="791" customFormat="1" ht="15.75">
      <c r="A71" s="792" t="s">
        <v>749</v>
      </c>
      <c r="B71" s="796" t="s">
        <v>917</v>
      </c>
      <c r="C71" s="794" t="s">
        <v>750</v>
      </c>
      <c r="D71" s="794" t="s">
        <v>381</v>
      </c>
      <c r="E71" s="175">
        <v>257646</v>
      </c>
      <c r="F71" s="175">
        <v>175678.43</v>
      </c>
      <c r="G71" s="763">
        <v>261916</v>
      </c>
      <c r="H71" s="814">
        <v>256928.99</v>
      </c>
      <c r="I71" s="175">
        <v>113728.01</v>
      </c>
      <c r="J71" s="790">
        <f t="shared" si="0"/>
        <v>0.442643743705216</v>
      </c>
      <c r="K71" s="811">
        <f>H71</f>
        <v>256928.99</v>
      </c>
      <c r="L71" s="798">
        <f>'0503'!G114</f>
        <v>276000.0032</v>
      </c>
      <c r="M71" s="798">
        <f>'[7]0503'!H112</f>
        <v>0</v>
      </c>
      <c r="N71" s="798"/>
    </row>
    <row r="72" spans="1:14" s="791" customFormat="1" ht="15.75">
      <c r="A72" s="792" t="s">
        <v>153</v>
      </c>
      <c r="B72" s="796" t="s">
        <v>917</v>
      </c>
      <c r="C72" s="794" t="s">
        <v>154</v>
      </c>
      <c r="D72" s="794" t="s">
        <v>376</v>
      </c>
      <c r="E72" s="175">
        <v>374160</v>
      </c>
      <c r="F72" s="175">
        <v>247181.5</v>
      </c>
      <c r="G72" s="763">
        <v>278100</v>
      </c>
      <c r="H72" s="814">
        <v>191602.26</v>
      </c>
      <c r="I72" s="175">
        <v>42000</v>
      </c>
      <c r="J72" s="790">
        <f t="shared" si="0"/>
        <v>0.21920409498301324</v>
      </c>
      <c r="K72" s="811">
        <f>I72</f>
        <v>42000</v>
      </c>
      <c r="L72" s="798">
        <f>'0503'!G223</f>
        <v>228100</v>
      </c>
      <c r="M72" s="798">
        <f>'[7]0503'!H126</f>
        <v>0</v>
      </c>
      <c r="N72" s="798"/>
    </row>
    <row r="73" spans="1:14" s="791" customFormat="1" ht="15.75">
      <c r="A73" s="792" t="s">
        <v>153</v>
      </c>
      <c r="B73" s="796" t="s">
        <v>917</v>
      </c>
      <c r="C73" s="794" t="s">
        <v>154</v>
      </c>
      <c r="D73" s="794" t="s">
        <v>376</v>
      </c>
      <c r="E73" s="800"/>
      <c r="F73" s="800"/>
      <c r="G73" s="763"/>
      <c r="H73" s="175"/>
      <c r="I73" s="175"/>
      <c r="J73" s="790">
        <v>0</v>
      </c>
      <c r="K73" s="811">
        <f aca="true" t="shared" si="2" ref="K73:K78">H73-I73</f>
        <v>0</v>
      </c>
      <c r="L73" s="798">
        <f>'0503'!G208</f>
        <v>0</v>
      </c>
      <c r="M73" s="798"/>
      <c r="N73" s="798"/>
    </row>
    <row r="74" spans="1:14" s="791" customFormat="1" ht="15.75" hidden="1">
      <c r="A74" s="792" t="s">
        <v>153</v>
      </c>
      <c r="B74" s="796" t="s">
        <v>917</v>
      </c>
      <c r="C74" s="794" t="s">
        <v>154</v>
      </c>
      <c r="D74" s="794">
        <v>225</v>
      </c>
      <c r="E74" s="175"/>
      <c r="F74" s="175"/>
      <c r="G74" s="763"/>
      <c r="H74" s="175"/>
      <c r="I74" s="175"/>
      <c r="J74" s="790" t="e">
        <f t="shared" si="0"/>
        <v>#DIV/0!</v>
      </c>
      <c r="K74" s="811">
        <f t="shared" si="2"/>
        <v>0</v>
      </c>
      <c r="L74" s="798"/>
      <c r="M74" s="798">
        <f>'[7]0503'!H149</f>
        <v>0</v>
      </c>
      <c r="N74" s="798"/>
    </row>
    <row r="75" spans="1:14" s="791" customFormat="1" ht="15.75">
      <c r="A75" s="792" t="s">
        <v>153</v>
      </c>
      <c r="B75" s="796" t="s">
        <v>917</v>
      </c>
      <c r="C75" s="794" t="s">
        <v>154</v>
      </c>
      <c r="D75" s="794">
        <v>346</v>
      </c>
      <c r="E75" s="175">
        <v>41108</v>
      </c>
      <c r="F75" s="175">
        <v>41108</v>
      </c>
      <c r="G75" s="763">
        <v>0</v>
      </c>
      <c r="H75" s="175">
        <v>0</v>
      </c>
      <c r="I75" s="175">
        <v>0</v>
      </c>
      <c r="J75" s="790">
        <v>0</v>
      </c>
      <c r="K75" s="811">
        <f t="shared" si="2"/>
        <v>0</v>
      </c>
      <c r="L75" s="798"/>
      <c r="M75" s="798">
        <f>'[7]0503'!H167</f>
        <v>0</v>
      </c>
      <c r="N75" s="798"/>
    </row>
    <row r="76" spans="1:14" s="791" customFormat="1" ht="15.75" hidden="1">
      <c r="A76" s="792" t="s">
        <v>153</v>
      </c>
      <c r="B76" s="796" t="s">
        <v>917</v>
      </c>
      <c r="C76" s="794" t="s">
        <v>154</v>
      </c>
      <c r="D76" s="794">
        <v>225</v>
      </c>
      <c r="E76" s="800"/>
      <c r="F76" s="800"/>
      <c r="G76" s="801"/>
      <c r="H76" s="801"/>
      <c r="I76" s="801"/>
      <c r="J76" s="790" t="e">
        <f t="shared" si="0"/>
        <v>#DIV/0!</v>
      </c>
      <c r="K76" s="811">
        <f t="shared" si="2"/>
        <v>0</v>
      </c>
      <c r="L76" s="798"/>
      <c r="M76" s="798"/>
      <c r="N76" s="798"/>
    </row>
    <row r="77" spans="1:14" s="791" customFormat="1" ht="15.75" hidden="1">
      <c r="A77" s="792" t="s">
        <v>153</v>
      </c>
      <c r="B77" s="796" t="s">
        <v>917</v>
      </c>
      <c r="C77" s="794" t="s">
        <v>154</v>
      </c>
      <c r="D77" s="794">
        <v>226</v>
      </c>
      <c r="E77" s="800"/>
      <c r="F77" s="800"/>
      <c r="G77" s="763"/>
      <c r="H77" s="175"/>
      <c r="I77" s="175"/>
      <c r="J77" s="790" t="e">
        <f t="shared" si="0"/>
        <v>#DIV/0!</v>
      </c>
      <c r="K77" s="811">
        <f t="shared" si="2"/>
        <v>0</v>
      </c>
      <c r="L77" s="798"/>
      <c r="M77" s="798">
        <f>'[7]0503'!H158</f>
        <v>0</v>
      </c>
      <c r="N77" s="798"/>
    </row>
    <row r="78" spans="1:14" s="791" customFormat="1" ht="63" hidden="1">
      <c r="A78" s="792" t="s">
        <v>169</v>
      </c>
      <c r="B78" s="796" t="s">
        <v>917</v>
      </c>
      <c r="C78" s="794" t="s">
        <v>170</v>
      </c>
      <c r="D78" s="794" t="s">
        <v>384</v>
      </c>
      <c r="E78" s="800"/>
      <c r="F78" s="800"/>
      <c r="G78" s="763"/>
      <c r="H78" s="175"/>
      <c r="I78" s="175"/>
      <c r="J78" s="790" t="e">
        <f t="shared" si="0"/>
        <v>#DIV/0!</v>
      </c>
      <c r="K78" s="811">
        <f t="shared" si="2"/>
        <v>0</v>
      </c>
      <c r="L78" s="798"/>
      <c r="M78" s="798"/>
      <c r="N78" s="798"/>
    </row>
    <row r="79" spans="1:14" s="791" customFormat="1" ht="15.75">
      <c r="A79" s="802" t="s">
        <v>436</v>
      </c>
      <c r="B79" s="803" t="s">
        <v>918</v>
      </c>
      <c r="C79" s="804" t="s">
        <v>437</v>
      </c>
      <c r="D79" s="804" t="s">
        <v>439</v>
      </c>
      <c r="E79" s="175">
        <v>357000</v>
      </c>
      <c r="F79" s="175">
        <v>357000</v>
      </c>
      <c r="G79" s="763">
        <v>369800</v>
      </c>
      <c r="H79" s="175">
        <v>369800</v>
      </c>
      <c r="I79" s="175">
        <f>H79</f>
        <v>369800</v>
      </c>
      <c r="J79" s="790">
        <f t="shared" si="0"/>
        <v>1</v>
      </c>
      <c r="K79" s="811">
        <f>I79</f>
        <v>369800</v>
      </c>
      <c r="L79" s="805">
        <f>'1403'!G96</f>
        <v>420600</v>
      </c>
      <c r="M79" s="805">
        <f>'[7]1403'!H96</f>
        <v>0</v>
      </c>
      <c r="N79" s="798"/>
    </row>
    <row r="80" spans="1:14" ht="15.75">
      <c r="A80" s="169" t="s">
        <v>919</v>
      </c>
      <c r="B80" s="806"/>
      <c r="C80" s="806"/>
      <c r="D80" s="807"/>
      <c r="E80" s="808"/>
      <c r="F80" s="808"/>
      <c r="G80" s="808"/>
      <c r="H80" s="808"/>
      <c r="I80" s="808"/>
      <c r="J80" s="174"/>
      <c r="K80" s="174"/>
      <c r="L80" s="808"/>
      <c r="M80" s="808"/>
      <c r="N80" s="808"/>
    </row>
    <row r="81" spans="1:14" ht="15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6"/>
      <c r="N81" s="12"/>
    </row>
    <row r="82" spans="1:14" ht="15.75">
      <c r="A82" s="12" t="s">
        <v>920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6"/>
      <c r="N82" s="12"/>
    </row>
    <row r="83" spans="1:14" ht="15.75">
      <c r="A83" s="12" t="s">
        <v>921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6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6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6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6"/>
      <c r="N86" s="12"/>
    </row>
    <row r="87" spans="1:14" ht="15.75">
      <c r="A87" s="809" t="s">
        <v>30</v>
      </c>
      <c r="B87" s="810"/>
      <c r="C87" s="810"/>
      <c r="D87" s="31" t="s">
        <v>32</v>
      </c>
      <c r="E87" s="31"/>
      <c r="F87" s="32"/>
      <c r="H87" s="32"/>
      <c r="I87" s="12"/>
      <c r="J87" s="12"/>
      <c r="K87" s="12"/>
      <c r="L87" s="12"/>
      <c r="N87" s="12"/>
    </row>
  </sheetData>
  <sheetProtection/>
  <mergeCells count="9">
    <mergeCell ref="B15:D15"/>
    <mergeCell ref="B16:D16"/>
    <mergeCell ref="A8:N8"/>
    <mergeCell ref="A10:N10"/>
    <mergeCell ref="A11:N11"/>
    <mergeCell ref="A13:A14"/>
    <mergeCell ref="B13:D14"/>
    <mergeCell ref="E13:F13"/>
    <mergeCell ref="G13:K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9" sqref="A9:IV67"/>
    </sheetView>
  </sheetViews>
  <sheetFormatPr defaultColWidth="9.140625" defaultRowHeight="12.75"/>
  <cols>
    <col min="1" max="1" width="5.421875" style="0" customWidth="1"/>
    <col min="2" max="2" width="26.28125" style="0" customWidth="1"/>
    <col min="3" max="3" width="15.140625" style="0" customWidth="1"/>
    <col min="4" max="4" width="11.28125" style="0" customWidth="1"/>
    <col min="5" max="5" width="10.28125" style="0" customWidth="1"/>
    <col min="6" max="6" width="11.28125" style="0" customWidth="1"/>
    <col min="7" max="7" width="15.421875" style="0" customWidth="1"/>
  </cols>
  <sheetData>
    <row r="1" spans="1:7" ht="38.25" customHeight="1">
      <c r="A1" s="985" t="s">
        <v>230</v>
      </c>
      <c r="B1" s="985"/>
      <c r="C1" s="985"/>
      <c r="D1" s="985"/>
      <c r="E1" s="985"/>
      <c r="F1" s="985"/>
      <c r="G1" s="985"/>
    </row>
    <row r="2" spans="1:7" ht="56.25" customHeight="1">
      <c r="A2" s="986" t="s">
        <v>136</v>
      </c>
      <c r="B2" s="986"/>
      <c r="C2" s="986"/>
      <c r="D2" s="986"/>
      <c r="E2" s="986"/>
      <c r="F2" s="986"/>
      <c r="G2" s="986"/>
    </row>
    <row r="3" ht="13.5" thickBot="1"/>
    <row r="4" spans="1:7" ht="30" customHeight="1">
      <c r="A4" s="987" t="s">
        <v>84</v>
      </c>
      <c r="B4" s="988"/>
      <c r="C4" s="988"/>
      <c r="D4" s="988"/>
      <c r="E4" s="988"/>
      <c r="F4" s="988"/>
      <c r="G4" s="551">
        <f>G5</f>
        <v>1371571.0000000002</v>
      </c>
    </row>
    <row r="5" spans="1:7" ht="25.5" customHeight="1">
      <c r="A5" s="973" t="s">
        <v>82</v>
      </c>
      <c r="B5" s="974"/>
      <c r="C5" s="974"/>
      <c r="D5" s="974"/>
      <c r="E5" s="974"/>
      <c r="F5" s="975"/>
      <c r="G5" s="292">
        <f>G6</f>
        <v>1371571.0000000002</v>
      </c>
    </row>
    <row r="6" spans="1:7" ht="16.5" thickBot="1">
      <c r="A6" s="954" t="s">
        <v>44</v>
      </c>
      <c r="B6" s="955"/>
      <c r="C6" s="955"/>
      <c r="D6" s="955"/>
      <c r="E6" s="955"/>
      <c r="F6" s="955"/>
      <c r="G6" s="105">
        <f>'зп 0102'!G33</f>
        <v>1371571.0000000002</v>
      </c>
    </row>
    <row r="7" spans="1:7" ht="16.5" hidden="1" thickBot="1">
      <c r="A7" s="954" t="s">
        <v>496</v>
      </c>
      <c r="B7" s="955"/>
      <c r="C7" s="955"/>
      <c r="D7" s="955"/>
      <c r="E7" s="955"/>
      <c r="F7" s="955"/>
      <c r="G7" s="105">
        <f>'[6]зп 0102'!G47</f>
        <v>0</v>
      </c>
    </row>
    <row r="8" spans="1:7" ht="15.75">
      <c r="A8" s="137"/>
      <c r="B8" s="137"/>
      <c r="C8" s="137"/>
      <c r="D8" s="137"/>
      <c r="E8" s="137"/>
      <c r="F8" s="137"/>
      <c r="G8" s="658"/>
    </row>
    <row r="9" spans="1:8" ht="12.75" hidden="1">
      <c r="A9" s="112"/>
      <c r="B9" s="583"/>
      <c r="C9" s="584"/>
      <c r="D9" s="112"/>
      <c r="E9" s="112"/>
      <c r="F9" s="112"/>
      <c r="G9" s="112"/>
      <c r="H9" s="112"/>
    </row>
    <row r="10" spans="1:8" ht="15.75" hidden="1">
      <c r="A10" s="179"/>
      <c r="B10" s="179"/>
      <c r="C10" s="179"/>
      <c r="D10" s="180"/>
      <c r="E10" s="180"/>
      <c r="F10" s="283"/>
      <c r="G10" s="290"/>
      <c r="H10" s="112"/>
    </row>
    <row r="11" spans="1:7" ht="31.5" customHeight="1" hidden="1" thickBot="1">
      <c r="A11" s="137"/>
      <c r="B11" s="137"/>
      <c r="C11" s="137"/>
      <c r="D11" s="137"/>
      <c r="E11" s="137"/>
      <c r="F11" s="137"/>
      <c r="G11" s="138"/>
    </row>
    <row r="12" spans="1:7" ht="47.25" customHeight="1" hidden="1">
      <c r="A12" s="970" t="s">
        <v>85</v>
      </c>
      <c r="B12" s="971"/>
      <c r="C12" s="971"/>
      <c r="D12" s="971"/>
      <c r="E12" s="971"/>
      <c r="F12" s="972"/>
      <c r="G12" s="588">
        <f>G13+G20+G27+G34+G47</f>
        <v>0</v>
      </c>
    </row>
    <row r="13" spans="1:7" ht="31.5" customHeight="1" hidden="1">
      <c r="A13" s="979" t="s">
        <v>192</v>
      </c>
      <c r="B13" s="980"/>
      <c r="C13" s="980"/>
      <c r="D13" s="980"/>
      <c r="E13" s="980"/>
      <c r="F13" s="981"/>
      <c r="G13" s="106">
        <f>G18</f>
        <v>0</v>
      </c>
    </row>
    <row r="14" spans="1:7" ht="15.75" hidden="1">
      <c r="A14" s="976" t="s">
        <v>87</v>
      </c>
      <c r="B14" s="977"/>
      <c r="C14" s="977"/>
      <c r="D14" s="977"/>
      <c r="E14" s="977"/>
      <c r="F14" s="977"/>
      <c r="G14" s="978"/>
    </row>
    <row r="15" spans="1:7" ht="31.5" hidden="1">
      <c r="A15" s="116" t="s">
        <v>0</v>
      </c>
      <c r="B15" s="37" t="s">
        <v>50</v>
      </c>
      <c r="C15" s="38" t="s">
        <v>3</v>
      </c>
      <c r="D15" s="38" t="s">
        <v>45</v>
      </c>
      <c r="E15" s="38" t="s">
        <v>88</v>
      </c>
      <c r="F15" s="38" t="s">
        <v>46</v>
      </c>
      <c r="G15" s="115" t="s">
        <v>51</v>
      </c>
    </row>
    <row r="16" spans="1:7" ht="15.75" hidden="1">
      <c r="A16" s="109">
        <v>1</v>
      </c>
      <c r="B16" s="77"/>
      <c r="C16" s="74"/>
      <c r="D16" s="202"/>
      <c r="E16" s="203"/>
      <c r="F16" s="74"/>
      <c r="G16" s="110"/>
    </row>
    <row r="17" spans="1:7" ht="12.75" customHeight="1" hidden="1">
      <c r="A17" s="109"/>
      <c r="B17" s="73"/>
      <c r="C17" s="74"/>
      <c r="D17" s="202"/>
      <c r="E17" s="203"/>
      <c r="F17" s="74"/>
      <c r="G17" s="110"/>
    </row>
    <row r="18" spans="1:7" ht="15.75" hidden="1">
      <c r="A18" s="976" t="s">
        <v>1</v>
      </c>
      <c r="B18" s="977"/>
      <c r="C18" s="977"/>
      <c r="D18" s="977"/>
      <c r="E18" s="977"/>
      <c r="F18" s="977"/>
      <c r="G18" s="104">
        <f>SUM(G16:G17)</f>
        <v>0</v>
      </c>
    </row>
    <row r="19" spans="1:7" ht="20.25" customHeight="1" hidden="1">
      <c r="A19" s="184"/>
      <c r="B19" s="185"/>
      <c r="C19" s="185"/>
      <c r="D19" s="185"/>
      <c r="E19" s="185"/>
      <c r="F19" s="185"/>
      <c r="G19" s="186"/>
    </row>
    <row r="20" spans="1:7" ht="31.5" customHeight="1" hidden="1">
      <c r="A20" s="979" t="s">
        <v>194</v>
      </c>
      <c r="B20" s="980"/>
      <c r="C20" s="980"/>
      <c r="D20" s="980"/>
      <c r="E20" s="980"/>
      <c r="F20" s="981"/>
      <c r="G20" s="585">
        <f>G25</f>
        <v>0</v>
      </c>
    </row>
    <row r="21" spans="1:7" ht="15.75" hidden="1">
      <c r="A21" s="992" t="s">
        <v>12</v>
      </c>
      <c r="B21" s="993"/>
      <c r="C21" s="993"/>
      <c r="D21" s="993"/>
      <c r="E21" s="993"/>
      <c r="F21" s="993"/>
      <c r="G21" s="994"/>
    </row>
    <row r="22" spans="1:7" ht="30" hidden="1">
      <c r="A22" s="107" t="s">
        <v>0</v>
      </c>
      <c r="B22" s="75" t="s">
        <v>48</v>
      </c>
      <c r="C22" s="76" t="s">
        <v>3</v>
      </c>
      <c r="D22" s="995" t="s">
        <v>47</v>
      </c>
      <c r="E22" s="995"/>
      <c r="F22" s="76" t="s">
        <v>49</v>
      </c>
      <c r="G22" s="108" t="s">
        <v>51</v>
      </c>
    </row>
    <row r="23" spans="1:7" ht="93.75" customHeight="1" hidden="1">
      <c r="A23" s="109">
        <v>1</v>
      </c>
      <c r="B23" s="698" t="s">
        <v>784</v>
      </c>
      <c r="C23" s="89"/>
      <c r="D23" s="996"/>
      <c r="E23" s="997"/>
      <c r="F23" s="699"/>
      <c r="G23" s="700"/>
    </row>
    <row r="24" spans="1:7" ht="15.75" hidden="1">
      <c r="A24" s="109" t="s">
        <v>35</v>
      </c>
      <c r="B24" s="77"/>
      <c r="C24" s="96"/>
      <c r="D24" s="982"/>
      <c r="E24" s="982"/>
      <c r="F24" s="74"/>
      <c r="G24" s="587">
        <f>C24*F24*2</f>
        <v>0</v>
      </c>
    </row>
    <row r="25" spans="1:7" ht="15.75" hidden="1">
      <c r="A25" s="976" t="s">
        <v>1</v>
      </c>
      <c r="B25" s="977"/>
      <c r="C25" s="977"/>
      <c r="D25" s="977"/>
      <c r="E25" s="977"/>
      <c r="F25" s="977"/>
      <c r="G25" s="292">
        <f>SUM(G23:G24)</f>
        <v>0</v>
      </c>
    </row>
    <row r="26" spans="1:7" ht="20.25" customHeight="1" hidden="1">
      <c r="A26" s="111"/>
      <c r="B26" s="112"/>
      <c r="C26" s="112"/>
      <c r="D26" s="112"/>
      <c r="E26" s="112"/>
      <c r="F26" s="112"/>
      <c r="G26" s="113"/>
    </row>
    <row r="27" spans="1:7" ht="15.75" customHeight="1" hidden="1">
      <c r="A27" s="979" t="s">
        <v>101</v>
      </c>
      <c r="B27" s="980"/>
      <c r="C27" s="980"/>
      <c r="D27" s="980"/>
      <c r="E27" s="980"/>
      <c r="F27" s="981"/>
      <c r="G27" s="106">
        <f>G32</f>
        <v>0</v>
      </c>
    </row>
    <row r="28" spans="1:7" ht="15.75" hidden="1">
      <c r="A28" s="1000" t="s">
        <v>104</v>
      </c>
      <c r="B28" s="1001"/>
      <c r="C28" s="1001"/>
      <c r="D28" s="1001"/>
      <c r="E28" s="1001"/>
      <c r="F28" s="1001"/>
      <c r="G28" s="1002"/>
    </row>
    <row r="29" spans="1:7" ht="31.5" hidden="1">
      <c r="A29" s="150" t="s">
        <v>0</v>
      </c>
      <c r="B29" s="41" t="s">
        <v>47</v>
      </c>
      <c r="C29" s="1003" t="s">
        <v>48</v>
      </c>
      <c r="D29" s="1004"/>
      <c r="E29" s="1005"/>
      <c r="F29" s="37" t="s">
        <v>4</v>
      </c>
      <c r="G29" s="151" t="s">
        <v>51</v>
      </c>
    </row>
    <row r="30" spans="1:7" ht="15.75" hidden="1">
      <c r="A30" s="116">
        <v>1</v>
      </c>
      <c r="B30" s="77"/>
      <c r="C30" s="74"/>
      <c r="D30" s="204"/>
      <c r="E30" s="74"/>
      <c r="F30" s="74"/>
      <c r="G30" s="110">
        <f>E30*F30</f>
        <v>0</v>
      </c>
    </row>
    <row r="31" spans="1:7" ht="15.75" hidden="1">
      <c r="A31" s="116"/>
      <c r="B31" s="73"/>
      <c r="C31" s="74"/>
      <c r="D31" s="205"/>
      <c r="E31" s="74"/>
      <c r="F31" s="74"/>
      <c r="G31" s="110">
        <f>E31*F31</f>
        <v>0</v>
      </c>
    </row>
    <row r="32" spans="1:7" ht="15.75" hidden="1">
      <c r="A32" s="989" t="s">
        <v>1</v>
      </c>
      <c r="B32" s="990"/>
      <c r="C32" s="990"/>
      <c r="D32" s="990"/>
      <c r="E32" s="990"/>
      <c r="F32" s="991"/>
      <c r="G32" s="155">
        <f>SUM(G30:G31)</f>
        <v>0</v>
      </c>
    </row>
    <row r="33" spans="1:7" ht="30.75" customHeight="1" hidden="1">
      <c r="A33" s="111"/>
      <c r="B33" s="112"/>
      <c r="C33" s="112"/>
      <c r="D33" s="112"/>
      <c r="E33" s="112"/>
      <c r="F33" s="112"/>
      <c r="G33" s="113"/>
    </row>
    <row r="34" spans="1:7" ht="15.75" hidden="1">
      <c r="A34" s="979" t="s">
        <v>94</v>
      </c>
      <c r="B34" s="980"/>
      <c r="C34" s="980"/>
      <c r="D34" s="980"/>
      <c r="E34" s="980"/>
      <c r="F34" s="981"/>
      <c r="G34" s="106">
        <f>G39+G45</f>
        <v>0</v>
      </c>
    </row>
    <row r="35" spans="1:7" ht="15.75" hidden="1">
      <c r="A35" s="976" t="s">
        <v>83</v>
      </c>
      <c r="B35" s="977"/>
      <c r="C35" s="977"/>
      <c r="D35" s="977"/>
      <c r="E35" s="977"/>
      <c r="F35" s="977"/>
      <c r="G35" s="978"/>
    </row>
    <row r="36" spans="1:7" ht="31.5" hidden="1">
      <c r="A36" s="114" t="s">
        <v>0</v>
      </c>
      <c r="B36" s="4" t="s">
        <v>55</v>
      </c>
      <c r="C36" s="44" t="s">
        <v>3</v>
      </c>
      <c r="D36" s="44" t="s">
        <v>4</v>
      </c>
      <c r="E36" s="44" t="s">
        <v>56</v>
      </c>
      <c r="F36" s="44" t="s">
        <v>46</v>
      </c>
      <c r="G36" s="115" t="s">
        <v>51</v>
      </c>
    </row>
    <row r="37" spans="1:7" ht="15.75" hidden="1">
      <c r="A37" s="116">
        <v>1</v>
      </c>
      <c r="B37" s="77"/>
      <c r="C37" s="74"/>
      <c r="D37" s="204"/>
      <c r="E37" s="74"/>
      <c r="F37" s="74"/>
      <c r="G37" s="110"/>
    </row>
    <row r="38" spans="1:7" ht="15.75" hidden="1">
      <c r="A38" s="116">
        <v>2</v>
      </c>
      <c r="B38" s="73"/>
      <c r="C38" s="74"/>
      <c r="D38" s="205"/>
      <c r="E38" s="74"/>
      <c r="F38" s="74"/>
      <c r="G38" s="110"/>
    </row>
    <row r="39" spans="1:7" ht="15.75" hidden="1">
      <c r="A39" s="976" t="s">
        <v>1</v>
      </c>
      <c r="B39" s="977"/>
      <c r="C39" s="977"/>
      <c r="D39" s="977"/>
      <c r="E39" s="977"/>
      <c r="F39" s="977"/>
      <c r="G39" s="104">
        <f>SUM(G37:G38)</f>
        <v>0</v>
      </c>
    </row>
    <row r="40" spans="1:7" ht="12.75" hidden="1">
      <c r="A40" s="111"/>
      <c r="B40" s="112"/>
      <c r="C40" s="112"/>
      <c r="D40" s="112"/>
      <c r="E40" s="112"/>
      <c r="F40" s="112"/>
      <c r="G40" s="113"/>
    </row>
    <row r="41" spans="1:7" ht="15.75" hidden="1">
      <c r="A41" s="976" t="s">
        <v>86</v>
      </c>
      <c r="B41" s="977"/>
      <c r="C41" s="977"/>
      <c r="D41" s="977"/>
      <c r="E41" s="977"/>
      <c r="F41" s="977"/>
      <c r="G41" s="978"/>
    </row>
    <row r="42" spans="1:7" ht="31.5" hidden="1">
      <c r="A42" s="116" t="s">
        <v>0</v>
      </c>
      <c r="B42" s="4" t="s">
        <v>77</v>
      </c>
      <c r="C42" s="44" t="s">
        <v>3</v>
      </c>
      <c r="D42" s="44" t="s">
        <v>78</v>
      </c>
      <c r="E42" s="44" t="s">
        <v>88</v>
      </c>
      <c r="F42" s="44" t="s">
        <v>79</v>
      </c>
      <c r="G42" s="115" t="s">
        <v>51</v>
      </c>
    </row>
    <row r="43" spans="1:7" ht="15.75" hidden="1">
      <c r="A43" s="116">
        <v>1</v>
      </c>
      <c r="B43" s="77"/>
      <c r="C43" s="74"/>
      <c r="D43" s="202"/>
      <c r="E43" s="96"/>
      <c r="F43" s="74"/>
      <c r="G43" s="110"/>
    </row>
    <row r="44" spans="1:7" ht="18" customHeight="1" hidden="1">
      <c r="A44" s="116">
        <v>2</v>
      </c>
      <c r="B44" s="73"/>
      <c r="C44" s="74"/>
      <c r="D44" s="202"/>
      <c r="E44" s="96"/>
      <c r="F44" s="74"/>
      <c r="G44" s="110"/>
    </row>
    <row r="45" spans="1:7" ht="16.5" hidden="1" thickBot="1">
      <c r="A45" s="983" t="s">
        <v>1</v>
      </c>
      <c r="B45" s="984"/>
      <c r="C45" s="984"/>
      <c r="D45" s="984"/>
      <c r="E45" s="984"/>
      <c r="F45" s="984"/>
      <c r="G45" s="117">
        <f>SUM(G43:G44)</f>
        <v>0</v>
      </c>
    </row>
    <row r="46" ht="12.75" hidden="1"/>
    <row r="47" spans="1:7" ht="34.5" customHeight="1" hidden="1">
      <c r="A47" s="979" t="s">
        <v>629</v>
      </c>
      <c r="B47" s="980"/>
      <c r="C47" s="980"/>
      <c r="D47" s="980"/>
      <c r="E47" s="980"/>
      <c r="F47" s="981"/>
      <c r="G47" s="585">
        <f>G51+G58</f>
        <v>0</v>
      </c>
    </row>
    <row r="48" spans="1:7" ht="30" hidden="1">
      <c r="A48" s="114" t="s">
        <v>0</v>
      </c>
      <c r="B48" s="998" t="s">
        <v>2</v>
      </c>
      <c r="C48" s="999"/>
      <c r="D48" s="589" t="s">
        <v>3</v>
      </c>
      <c r="E48" s="44" t="s">
        <v>63</v>
      </c>
      <c r="F48" s="44" t="s">
        <v>630</v>
      </c>
      <c r="G48" s="115" t="s">
        <v>51</v>
      </c>
    </row>
    <row r="49" spans="1:7" ht="49.5" customHeight="1" hidden="1">
      <c r="A49" s="116">
        <v>1</v>
      </c>
      <c r="B49" s="968" t="s">
        <v>632</v>
      </c>
      <c r="C49" s="969"/>
      <c r="D49" s="590">
        <v>1</v>
      </c>
      <c r="E49" s="74">
        <v>0</v>
      </c>
      <c r="F49" s="96">
        <v>80</v>
      </c>
      <c r="G49" s="586">
        <f>D49*E49*F49</f>
        <v>0</v>
      </c>
    </row>
    <row r="50" spans="1:7" ht="15.75" hidden="1">
      <c r="A50" s="116">
        <v>2</v>
      </c>
      <c r="B50" s="73"/>
      <c r="C50" s="74"/>
      <c r="D50" s="205"/>
      <c r="E50" s="74"/>
      <c r="F50" s="74"/>
      <c r="G50" s="110"/>
    </row>
    <row r="51" spans="1:7" ht="15.75" hidden="1">
      <c r="A51" s="977" t="s">
        <v>1</v>
      </c>
      <c r="B51" s="977"/>
      <c r="C51" s="977"/>
      <c r="D51" s="977"/>
      <c r="E51" s="977"/>
      <c r="F51" s="977"/>
      <c r="G51" s="292">
        <f>SUM(G49:G50)</f>
        <v>0</v>
      </c>
    </row>
    <row r="52" spans="1:7" ht="15.75" hidden="1">
      <c r="A52" s="179"/>
      <c r="B52" s="179"/>
      <c r="C52" s="179"/>
      <c r="D52" s="179"/>
      <c r="E52" s="179"/>
      <c r="F52" s="179"/>
      <c r="G52" s="181"/>
    </row>
    <row r="53" ht="4.5" customHeight="1" hidden="1" thickBot="1"/>
    <row r="54" spans="1:7" ht="46.5" customHeight="1" hidden="1">
      <c r="A54" s="966" t="s">
        <v>93</v>
      </c>
      <c r="B54" s="967"/>
      <c r="C54" s="967"/>
      <c r="D54" s="967"/>
      <c r="E54" s="967"/>
      <c r="F54" s="967"/>
      <c r="G54" s="123">
        <f>G59+G65</f>
        <v>0</v>
      </c>
    </row>
    <row r="55" spans="1:7" ht="24.75" customHeight="1" hidden="1">
      <c r="A55" s="960" t="s">
        <v>94</v>
      </c>
      <c r="B55" s="961"/>
      <c r="C55" s="961"/>
      <c r="D55" s="961"/>
      <c r="E55" s="961"/>
      <c r="F55" s="961"/>
      <c r="G55" s="962"/>
    </row>
    <row r="56" spans="1:7" ht="30" customHeight="1" hidden="1">
      <c r="A56" s="124" t="s">
        <v>0</v>
      </c>
      <c r="B56" s="963" t="s">
        <v>57</v>
      </c>
      <c r="C56" s="963"/>
      <c r="D56" s="963"/>
      <c r="E56" s="48" t="s">
        <v>53</v>
      </c>
      <c r="F56" s="48" t="s">
        <v>54</v>
      </c>
      <c r="G56" s="125" t="s">
        <v>51</v>
      </c>
    </row>
    <row r="57" spans="1:7" ht="15.75" hidden="1">
      <c r="A57" s="124">
        <v>1</v>
      </c>
      <c r="B57" s="956"/>
      <c r="C57" s="956"/>
      <c r="D57" s="956"/>
      <c r="E57" s="45"/>
      <c r="F57" s="45"/>
      <c r="G57" s="126">
        <f>E57*F57</f>
        <v>0</v>
      </c>
    </row>
    <row r="58" spans="1:7" ht="15.75" hidden="1">
      <c r="A58" s="127" t="s">
        <v>35</v>
      </c>
      <c r="B58" s="956"/>
      <c r="C58" s="956"/>
      <c r="D58" s="956"/>
      <c r="E58" s="95"/>
      <c r="F58" s="95"/>
      <c r="G58" s="128">
        <f>E58*F58</f>
        <v>0</v>
      </c>
    </row>
    <row r="59" spans="1:7" ht="15.75" hidden="1">
      <c r="A59" s="958" t="s">
        <v>1</v>
      </c>
      <c r="B59" s="959"/>
      <c r="C59" s="959"/>
      <c r="D59" s="959"/>
      <c r="E59" s="46"/>
      <c r="F59" s="119"/>
      <c r="G59" s="129">
        <f>SUM(G57:G58)</f>
        <v>0</v>
      </c>
    </row>
    <row r="60" spans="1:7" ht="15.75" hidden="1">
      <c r="A60" s="120"/>
      <c r="B60" s="103"/>
      <c r="C60" s="103"/>
      <c r="D60" s="103"/>
      <c r="E60" s="121"/>
      <c r="F60" s="122"/>
      <c r="G60" s="130"/>
    </row>
    <row r="61" spans="1:7" ht="15.75" hidden="1">
      <c r="A61" s="960" t="s">
        <v>202</v>
      </c>
      <c r="B61" s="961"/>
      <c r="C61" s="961"/>
      <c r="D61" s="961"/>
      <c r="E61" s="961"/>
      <c r="F61" s="961"/>
      <c r="G61" s="962"/>
    </row>
    <row r="62" spans="1:7" ht="31.5" customHeight="1" hidden="1">
      <c r="A62" s="124" t="s">
        <v>0</v>
      </c>
      <c r="B62" s="963" t="s">
        <v>92</v>
      </c>
      <c r="C62" s="963"/>
      <c r="D62" s="963"/>
      <c r="E62" s="48" t="s">
        <v>53</v>
      </c>
      <c r="F62" s="48" t="s">
        <v>54</v>
      </c>
      <c r="G62" s="125" t="s">
        <v>51</v>
      </c>
    </row>
    <row r="63" spans="1:7" ht="15.75" hidden="1">
      <c r="A63" s="124">
        <v>1</v>
      </c>
      <c r="B63" s="956"/>
      <c r="C63" s="956"/>
      <c r="D63" s="956"/>
      <c r="E63" s="45"/>
      <c r="F63" s="45"/>
      <c r="G63" s="126">
        <f>E63*F63</f>
        <v>0</v>
      </c>
    </row>
    <row r="64" spans="1:7" ht="15.75" hidden="1">
      <c r="A64" s="127" t="s">
        <v>35</v>
      </c>
      <c r="B64" s="956"/>
      <c r="C64" s="956"/>
      <c r="D64" s="956"/>
      <c r="E64" s="95"/>
      <c r="F64" s="95"/>
      <c r="G64" s="128">
        <f>E64*F64</f>
        <v>0</v>
      </c>
    </row>
    <row r="65" spans="1:7" ht="16.5" hidden="1" thickBot="1">
      <c r="A65" s="964" t="s">
        <v>1</v>
      </c>
      <c r="B65" s="965"/>
      <c r="C65" s="965"/>
      <c r="D65" s="965"/>
      <c r="E65" s="131"/>
      <c r="F65" s="132"/>
      <c r="G65" s="133">
        <f>SUM(G63:G64)</f>
        <v>0</v>
      </c>
    </row>
    <row r="66" spans="1:7" ht="31.5" customHeight="1" hidden="1" thickBot="1">
      <c r="A66" s="47"/>
      <c r="B66" s="47"/>
      <c r="C66" s="47"/>
      <c r="D66" s="47"/>
      <c r="E66" s="49"/>
      <c r="F66" s="112"/>
      <c r="G66" s="49"/>
    </row>
    <row r="67" spans="1:7" ht="50.25" customHeight="1" hidden="1">
      <c r="A67" s="970" t="s">
        <v>89</v>
      </c>
      <c r="B67" s="971"/>
      <c r="C67" s="971"/>
      <c r="D67" s="971"/>
      <c r="E67" s="971"/>
      <c r="F67" s="972"/>
      <c r="G67" s="551">
        <f>G68</f>
        <v>414214.00200000004</v>
      </c>
    </row>
    <row r="68" spans="1:7" ht="21" customHeight="1">
      <c r="A68" s="973" t="s">
        <v>90</v>
      </c>
      <c r="B68" s="974"/>
      <c r="C68" s="974"/>
      <c r="D68" s="974"/>
      <c r="E68" s="974"/>
      <c r="F68" s="975"/>
      <c r="G68" s="292">
        <f>G69</f>
        <v>414214.00200000004</v>
      </c>
    </row>
    <row r="69" spans="1:7" ht="16.5" thickBot="1">
      <c r="A69" s="954" t="s">
        <v>91</v>
      </c>
      <c r="B69" s="955"/>
      <c r="C69" s="955"/>
      <c r="D69" s="955"/>
      <c r="E69" s="955"/>
      <c r="F69" s="955"/>
      <c r="G69" s="118">
        <f>'зп 0102'!G37</f>
        <v>414214.00200000004</v>
      </c>
    </row>
    <row r="70" spans="1:7" ht="16.5" hidden="1" thickBot="1">
      <c r="A70" s="954" t="s">
        <v>495</v>
      </c>
      <c r="B70" s="955"/>
      <c r="C70" s="955"/>
      <c r="D70" s="955"/>
      <c r="E70" s="955"/>
      <c r="F70" s="955"/>
      <c r="G70" s="118">
        <f>'[6]зп 0102'!G51</f>
        <v>0</v>
      </c>
    </row>
    <row r="72" spans="1:8" ht="15.75">
      <c r="A72" s="179"/>
      <c r="B72" s="179"/>
      <c r="C72" s="179"/>
      <c r="D72" s="180"/>
      <c r="E72" s="180"/>
      <c r="F72" s="283"/>
      <c r="G72" s="290"/>
      <c r="H72" s="112"/>
    </row>
    <row r="74" spans="1:7" ht="15.75">
      <c r="A74" s="137"/>
      <c r="B74" s="137"/>
      <c r="C74" s="137"/>
      <c r="D74" s="137"/>
      <c r="E74" s="137"/>
      <c r="F74" s="137"/>
      <c r="G74" s="565"/>
    </row>
    <row r="75" spans="1:7" ht="15.75">
      <c r="A75" s="957" t="s">
        <v>638</v>
      </c>
      <c r="B75" s="957"/>
      <c r="C75" s="957"/>
      <c r="D75" s="957"/>
      <c r="E75" s="957"/>
      <c r="F75" s="957"/>
      <c r="G75" s="565"/>
    </row>
  </sheetData>
  <sheetProtection/>
  <mergeCells count="45">
    <mergeCell ref="A21:G21"/>
    <mergeCell ref="D22:E22"/>
    <mergeCell ref="D23:E23"/>
    <mergeCell ref="B48:C48"/>
    <mergeCell ref="A25:F25"/>
    <mergeCell ref="A28:G28"/>
    <mergeCell ref="C29:E29"/>
    <mergeCell ref="A35:G35"/>
    <mergeCell ref="A39:F39"/>
    <mergeCell ref="A13:F13"/>
    <mergeCell ref="A1:G1"/>
    <mergeCell ref="B57:D57"/>
    <mergeCell ref="A2:G2"/>
    <mergeCell ref="A4:F4"/>
    <mergeCell ref="A5:F5"/>
    <mergeCell ref="A7:F7"/>
    <mergeCell ref="A12:F12"/>
    <mergeCell ref="A6:F6"/>
    <mergeCell ref="A32:F32"/>
    <mergeCell ref="A14:G14"/>
    <mergeCell ref="A18:F18"/>
    <mergeCell ref="A20:F20"/>
    <mergeCell ref="A27:F27"/>
    <mergeCell ref="D24:E24"/>
    <mergeCell ref="A51:F51"/>
    <mergeCell ref="A34:F34"/>
    <mergeCell ref="A41:G41"/>
    <mergeCell ref="A45:F45"/>
    <mergeCell ref="A47:F47"/>
    <mergeCell ref="A54:F54"/>
    <mergeCell ref="B49:C49"/>
    <mergeCell ref="A55:G55"/>
    <mergeCell ref="B56:D56"/>
    <mergeCell ref="A67:F67"/>
    <mergeCell ref="A68:F68"/>
    <mergeCell ref="A70:F70"/>
    <mergeCell ref="A69:F69"/>
    <mergeCell ref="B58:D58"/>
    <mergeCell ref="A75:F75"/>
    <mergeCell ref="A59:D59"/>
    <mergeCell ref="A61:G61"/>
    <mergeCell ref="B62:D62"/>
    <mergeCell ref="B63:D63"/>
    <mergeCell ref="B64:D64"/>
    <mergeCell ref="A65:D65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view="pageBreakPreview" zoomScale="80" zoomScaleSheetLayoutView="80" zoomScalePageLayoutView="0" workbookViewId="0" topLeftCell="A22">
      <selection activeCell="A41" sqref="A41:G41"/>
    </sheetView>
  </sheetViews>
  <sheetFormatPr defaultColWidth="9.140625" defaultRowHeight="12.75"/>
  <cols>
    <col min="1" max="1" width="5.421875" style="0" customWidth="1"/>
    <col min="2" max="2" width="25.57421875" style="0" customWidth="1"/>
    <col min="3" max="3" width="17.421875" style="0" customWidth="1"/>
    <col min="4" max="4" width="11.28125" style="0" customWidth="1"/>
    <col min="5" max="5" width="10.28125" style="0" customWidth="1"/>
    <col min="6" max="6" width="23.7109375" style="0" customWidth="1"/>
    <col min="7" max="7" width="15.421875" style="0" customWidth="1"/>
  </cols>
  <sheetData>
    <row r="1" spans="1:7" ht="35.25" customHeight="1">
      <c r="A1" s="985" t="s">
        <v>229</v>
      </c>
      <c r="B1" s="985"/>
      <c r="C1" s="985"/>
      <c r="D1" s="985"/>
      <c r="E1" s="985"/>
      <c r="F1" s="985"/>
      <c r="G1" s="985"/>
    </row>
    <row r="2" spans="1:7" ht="45.75" customHeight="1">
      <c r="A2" s="986" t="s">
        <v>136</v>
      </c>
      <c r="B2" s="986"/>
      <c r="C2" s="986"/>
      <c r="D2" s="986"/>
      <c r="E2" s="986"/>
      <c r="F2" s="986"/>
      <c r="G2" s="986"/>
    </row>
    <row r="3" ht="13.5" thickBot="1"/>
    <row r="4" spans="1:7" ht="30" customHeight="1">
      <c r="A4" s="987" t="s">
        <v>84</v>
      </c>
      <c r="B4" s="988"/>
      <c r="C4" s="988"/>
      <c r="D4" s="988"/>
      <c r="E4" s="988"/>
      <c r="F4" s="988"/>
      <c r="G4" s="551">
        <f>G5+G11</f>
        <v>2159501.9960477813</v>
      </c>
    </row>
    <row r="5" spans="1:7" ht="25.5" customHeight="1">
      <c r="A5" s="973" t="s">
        <v>82</v>
      </c>
      <c r="B5" s="974"/>
      <c r="C5" s="974"/>
      <c r="D5" s="974"/>
      <c r="E5" s="974"/>
      <c r="F5" s="975"/>
      <c r="G5" s="292">
        <f>G6</f>
        <v>2159501.9960477813</v>
      </c>
    </row>
    <row r="6" spans="1:7" ht="16.5" thickBot="1">
      <c r="A6" s="954" t="s">
        <v>44</v>
      </c>
      <c r="B6" s="955"/>
      <c r="C6" s="955"/>
      <c r="D6" s="955"/>
      <c r="E6" s="955"/>
      <c r="F6" s="955"/>
      <c r="G6" s="105">
        <f>зп0104!I54</f>
        <v>2159501.9960477813</v>
      </c>
    </row>
    <row r="8" spans="1:8" ht="13.5" thickBot="1">
      <c r="A8" s="112"/>
      <c r="B8" s="583"/>
      <c r="C8" s="584"/>
      <c r="D8" s="112"/>
      <c r="E8" s="112"/>
      <c r="F8" s="112"/>
      <c r="G8" s="112"/>
      <c r="H8" s="112"/>
    </row>
    <row r="9" spans="1:7" ht="15.75" hidden="1">
      <c r="A9" s="179"/>
      <c r="B9" s="179"/>
      <c r="C9" s="179"/>
      <c r="D9" s="180"/>
      <c r="E9" s="180"/>
      <c r="F9" s="283"/>
      <c r="G9" s="284"/>
    </row>
    <row r="10" spans="1:8" ht="16.5" hidden="1" thickBot="1">
      <c r="A10" s="47"/>
      <c r="B10" s="47"/>
      <c r="C10" s="646"/>
      <c r="D10" s="47"/>
      <c r="E10" s="645"/>
      <c r="F10" s="645"/>
      <c r="G10" s="49"/>
      <c r="H10" s="112"/>
    </row>
    <row r="11" spans="1:7" ht="35.25" customHeight="1" hidden="1">
      <c r="A11" s="970" t="s">
        <v>746</v>
      </c>
      <c r="B11" s="971"/>
      <c r="C11" s="971"/>
      <c r="D11" s="971"/>
      <c r="E11" s="971"/>
      <c r="F11" s="972"/>
      <c r="G11" s="588">
        <f>G12</f>
        <v>0</v>
      </c>
    </row>
    <row r="12" spans="1:7" ht="16.5" hidden="1" thickBot="1">
      <c r="A12" s="954" t="s">
        <v>735</v>
      </c>
      <c r="B12" s="955"/>
      <c r="C12" s="955"/>
      <c r="D12" s="955"/>
      <c r="E12" s="955"/>
      <c r="F12" s="955"/>
      <c r="G12" s="105">
        <v>0</v>
      </c>
    </row>
    <row r="13" spans="1:8" s="650" customFormat="1" ht="13.5" customHeight="1" hidden="1">
      <c r="A13" s="648"/>
      <c r="B13" s="648"/>
      <c r="C13" s="648"/>
      <c r="D13" s="648"/>
      <c r="E13" s="648"/>
      <c r="F13" s="648"/>
      <c r="G13" s="649"/>
      <c r="H13" s="2"/>
    </row>
    <row r="14" spans="1:8" s="650" customFormat="1" ht="16.5" customHeight="1" hidden="1">
      <c r="A14" s="648"/>
      <c r="B14" s="648"/>
      <c r="C14" s="648"/>
      <c r="D14" s="648"/>
      <c r="E14" s="648"/>
      <c r="F14" s="648"/>
      <c r="G14" s="649"/>
      <c r="H14" s="2"/>
    </row>
    <row r="15" spans="1:7" ht="15.75" customHeight="1" hidden="1" thickBot="1">
      <c r="A15" s="137"/>
      <c r="B15" s="137"/>
      <c r="C15" s="137"/>
      <c r="D15" s="137"/>
      <c r="E15" s="137"/>
      <c r="F15" s="137"/>
      <c r="G15" s="138"/>
    </row>
    <row r="16" spans="1:7" ht="34.5" customHeight="1">
      <c r="A16" s="970" t="s">
        <v>85</v>
      </c>
      <c r="B16" s="971"/>
      <c r="C16" s="971"/>
      <c r="D16" s="971"/>
      <c r="E16" s="971"/>
      <c r="F16" s="972"/>
      <c r="G16" s="588">
        <f>G17+G24+G33+G40</f>
        <v>504349.9999</v>
      </c>
    </row>
    <row r="17" spans="1:7" ht="20.25" customHeight="1">
      <c r="A17" s="979" t="s">
        <v>192</v>
      </c>
      <c r="B17" s="980"/>
      <c r="C17" s="980"/>
      <c r="D17" s="980"/>
      <c r="E17" s="980"/>
      <c r="F17" s="981"/>
      <c r="G17" s="585">
        <f>G22</f>
        <v>48500</v>
      </c>
    </row>
    <row r="18" spans="1:7" ht="15.75">
      <c r="A18" s="976" t="s">
        <v>87</v>
      </c>
      <c r="B18" s="977"/>
      <c r="C18" s="977"/>
      <c r="D18" s="977"/>
      <c r="E18" s="977"/>
      <c r="F18" s="977"/>
      <c r="G18" s="978"/>
    </row>
    <row r="19" spans="1:7" ht="31.5">
      <c r="A19" s="116" t="s">
        <v>0</v>
      </c>
      <c r="B19" s="37" t="s">
        <v>50</v>
      </c>
      <c r="C19" s="38" t="s">
        <v>3</v>
      </c>
      <c r="D19" s="38" t="s">
        <v>45</v>
      </c>
      <c r="E19" s="38" t="s">
        <v>88</v>
      </c>
      <c r="F19" s="38" t="s">
        <v>46</v>
      </c>
      <c r="G19" s="115" t="s">
        <v>51</v>
      </c>
    </row>
    <row r="20" spans="1:7" ht="15.75">
      <c r="A20" s="109">
        <v>1</v>
      </c>
      <c r="B20" s="418" t="s">
        <v>550</v>
      </c>
      <c r="C20" s="74">
        <v>1</v>
      </c>
      <c r="D20" s="202">
        <v>10</v>
      </c>
      <c r="E20" s="203">
        <v>550</v>
      </c>
      <c r="F20" s="74">
        <v>7</v>
      </c>
      <c r="G20" s="586">
        <f>C20*D20*E20*F20</f>
        <v>38500</v>
      </c>
    </row>
    <row r="21" spans="1:7" ht="21.75" customHeight="1">
      <c r="A21" s="109">
        <v>2</v>
      </c>
      <c r="B21" s="419" t="s">
        <v>551</v>
      </c>
      <c r="C21" s="74">
        <v>1</v>
      </c>
      <c r="D21" s="202">
        <v>10</v>
      </c>
      <c r="E21" s="203">
        <v>500</v>
      </c>
      <c r="F21" s="74">
        <v>2</v>
      </c>
      <c r="G21" s="586">
        <f>C21*D21*E21*F21</f>
        <v>10000</v>
      </c>
    </row>
    <row r="22" spans="1:7" ht="15.75">
      <c r="A22" s="977" t="s">
        <v>1</v>
      </c>
      <c r="B22" s="977"/>
      <c r="C22" s="977"/>
      <c r="D22" s="977"/>
      <c r="E22" s="977"/>
      <c r="F22" s="977"/>
      <c r="G22" s="573">
        <f>SUM(G20:G21)</f>
        <v>48500</v>
      </c>
    </row>
    <row r="23" spans="1:7" ht="23.25" customHeight="1">
      <c r="A23" s="567"/>
      <c r="B23" s="567"/>
      <c r="C23" s="567"/>
      <c r="D23" s="567"/>
      <c r="E23" s="567"/>
      <c r="F23" s="567"/>
      <c r="G23" s="568"/>
    </row>
    <row r="24" spans="1:7" ht="24.75" customHeight="1">
      <c r="A24" s="1008" t="s">
        <v>194</v>
      </c>
      <c r="B24" s="1008"/>
      <c r="C24" s="1008"/>
      <c r="D24" s="1008"/>
      <c r="E24" s="1008"/>
      <c r="F24" s="1008"/>
      <c r="G24" s="683">
        <f>G31</f>
        <v>283679.9999</v>
      </c>
    </row>
    <row r="25" spans="1:7" ht="15.75">
      <c r="A25" s="992" t="s">
        <v>12</v>
      </c>
      <c r="B25" s="993"/>
      <c r="C25" s="993"/>
      <c r="D25" s="993"/>
      <c r="E25" s="993"/>
      <c r="F25" s="993"/>
      <c r="G25" s="994"/>
    </row>
    <row r="26" spans="1:7" ht="15.75">
      <c r="A26" s="107" t="s">
        <v>0</v>
      </c>
      <c r="B26" s="75" t="s">
        <v>48</v>
      </c>
      <c r="C26" s="76" t="s">
        <v>3</v>
      </c>
      <c r="D26" s="995" t="s">
        <v>47</v>
      </c>
      <c r="E26" s="995"/>
      <c r="F26" s="76" t="s">
        <v>49</v>
      </c>
      <c r="G26" s="108" t="s">
        <v>51</v>
      </c>
    </row>
    <row r="27" spans="1:7" ht="69" customHeight="1">
      <c r="A27" s="107">
        <v>1</v>
      </c>
      <c r="B27" s="768" t="s">
        <v>879</v>
      </c>
      <c r="C27" s="769">
        <v>1</v>
      </c>
      <c r="D27" s="1009" t="s">
        <v>880</v>
      </c>
      <c r="E27" s="1010"/>
      <c r="F27" s="770">
        <v>44000</v>
      </c>
      <c r="G27" s="681">
        <f>SUM(F27*C27)</f>
        <v>44000</v>
      </c>
    </row>
    <row r="28" spans="1:7" ht="81" customHeight="1">
      <c r="A28" s="109">
        <v>2</v>
      </c>
      <c r="B28" s="768" t="s">
        <v>881</v>
      </c>
      <c r="C28" s="771">
        <v>1</v>
      </c>
      <c r="D28" s="1017" t="s">
        <v>882</v>
      </c>
      <c r="E28" s="1017"/>
      <c r="F28" s="771">
        <v>42060</v>
      </c>
      <c r="G28" s="681">
        <f>SUM(F28*C28)</f>
        <v>42060</v>
      </c>
    </row>
    <row r="29" spans="1:7" ht="30" customHeight="1">
      <c r="A29" s="109">
        <v>3</v>
      </c>
      <c r="B29" s="768" t="s">
        <v>784</v>
      </c>
      <c r="C29" s="771">
        <v>3</v>
      </c>
      <c r="D29" s="1018" t="s">
        <v>644</v>
      </c>
      <c r="E29" s="1019"/>
      <c r="F29" s="771">
        <v>65873.3333</v>
      </c>
      <c r="G29" s="682">
        <f>F29*C29</f>
        <v>197619.9999</v>
      </c>
    </row>
    <row r="30" spans="1:7" ht="23.25" customHeight="1" hidden="1">
      <c r="A30" s="109" t="s">
        <v>35</v>
      </c>
      <c r="B30" s="77"/>
      <c r="C30" s="96"/>
      <c r="D30" s="1006"/>
      <c r="E30" s="1007"/>
      <c r="F30" s="74"/>
      <c r="G30" s="682">
        <f>C30*F30*2</f>
        <v>0</v>
      </c>
    </row>
    <row r="31" spans="1:7" ht="19.5" customHeight="1">
      <c r="A31" s="977" t="s">
        <v>1</v>
      </c>
      <c r="B31" s="977"/>
      <c r="C31" s="977"/>
      <c r="D31" s="977"/>
      <c r="E31" s="977"/>
      <c r="F31" s="977"/>
      <c r="G31" s="772">
        <f>SUM(G27:G30)</f>
        <v>283679.9999</v>
      </c>
    </row>
    <row r="32" spans="1:7" ht="23.25" customHeight="1">
      <c r="A32" s="112"/>
      <c r="B32" s="112"/>
      <c r="C32" s="112"/>
      <c r="D32" s="112"/>
      <c r="E32" s="112"/>
      <c r="F32" s="112"/>
      <c r="G32" s="112"/>
    </row>
    <row r="33" spans="1:7" ht="15.75" customHeight="1" hidden="1">
      <c r="A33" s="1014" t="s">
        <v>101</v>
      </c>
      <c r="B33" s="1015"/>
      <c r="C33" s="1015"/>
      <c r="D33" s="1015"/>
      <c r="E33" s="1015"/>
      <c r="F33" s="1016"/>
      <c r="G33" s="566">
        <f>G38</f>
        <v>0</v>
      </c>
    </row>
    <row r="34" spans="1:7" ht="15.75" hidden="1">
      <c r="A34" s="1000" t="s">
        <v>104</v>
      </c>
      <c r="B34" s="1001"/>
      <c r="C34" s="1001"/>
      <c r="D34" s="1001"/>
      <c r="E34" s="1001"/>
      <c r="F34" s="1001"/>
      <c r="G34" s="1002"/>
    </row>
    <row r="35" spans="1:7" ht="31.5" hidden="1">
      <c r="A35" s="150" t="s">
        <v>0</v>
      </c>
      <c r="B35" s="41" t="s">
        <v>47</v>
      </c>
      <c r="C35" s="1003" t="s">
        <v>48</v>
      </c>
      <c r="D35" s="1004"/>
      <c r="E35" s="1005"/>
      <c r="F35" s="37" t="s">
        <v>4</v>
      </c>
      <c r="G35" s="151" t="s">
        <v>51</v>
      </c>
    </row>
    <row r="36" spans="1:7" ht="29.25" customHeight="1" hidden="1">
      <c r="A36" s="116">
        <v>1</v>
      </c>
      <c r="B36" s="77"/>
      <c r="C36" s="1011"/>
      <c r="D36" s="1012"/>
      <c r="E36" s="1013"/>
      <c r="F36" s="74"/>
      <c r="G36" s="110">
        <f>F36*2</f>
        <v>0</v>
      </c>
    </row>
    <row r="37" spans="1:7" ht="15.75" hidden="1">
      <c r="A37" s="116"/>
      <c r="B37" s="73"/>
      <c r="C37" s="1011"/>
      <c r="D37" s="1012"/>
      <c r="E37" s="1013"/>
      <c r="F37" s="74"/>
      <c r="G37" s="110">
        <f>E37*F37</f>
        <v>0</v>
      </c>
    </row>
    <row r="38" spans="1:7" ht="15.75" hidden="1">
      <c r="A38" s="1020" t="s">
        <v>1</v>
      </c>
      <c r="B38" s="990"/>
      <c r="C38" s="990"/>
      <c r="D38" s="990"/>
      <c r="E38" s="990"/>
      <c r="F38" s="991"/>
      <c r="G38" s="155">
        <f>SUM(G36:G37)</f>
        <v>0</v>
      </c>
    </row>
    <row r="39" spans="1:8" ht="23.25" customHeight="1" hidden="1">
      <c r="A39" s="112"/>
      <c r="B39" s="112"/>
      <c r="C39" s="112"/>
      <c r="D39" s="112"/>
      <c r="E39" s="112"/>
      <c r="F39" s="112"/>
      <c r="G39" s="112"/>
      <c r="H39" s="112"/>
    </row>
    <row r="40" spans="1:7" ht="15.75">
      <c r="A40" s="1008" t="s">
        <v>94</v>
      </c>
      <c r="B40" s="1008"/>
      <c r="C40" s="1008"/>
      <c r="D40" s="1008"/>
      <c r="E40" s="1008"/>
      <c r="F40" s="1008"/>
      <c r="G40" s="683">
        <f>G45+G51</f>
        <v>172170</v>
      </c>
    </row>
    <row r="41" spans="1:7" ht="15.75">
      <c r="A41" s="977" t="s">
        <v>83</v>
      </c>
      <c r="B41" s="977"/>
      <c r="C41" s="977"/>
      <c r="D41" s="977"/>
      <c r="E41" s="977"/>
      <c r="F41" s="977"/>
      <c r="G41" s="977"/>
    </row>
    <row r="42" spans="1:7" ht="31.5">
      <c r="A42" s="114" t="s">
        <v>0</v>
      </c>
      <c r="B42" s="4" t="s">
        <v>55</v>
      </c>
      <c r="C42" s="44" t="s">
        <v>3</v>
      </c>
      <c r="D42" s="44" t="s">
        <v>4</v>
      </c>
      <c r="E42" s="44" t="s">
        <v>56</v>
      </c>
      <c r="F42" s="44" t="s">
        <v>46</v>
      </c>
      <c r="G42" s="115" t="s">
        <v>51</v>
      </c>
    </row>
    <row r="43" spans="1:7" ht="15.75">
      <c r="A43" s="116">
        <v>1</v>
      </c>
      <c r="B43" s="418" t="s">
        <v>550</v>
      </c>
      <c r="C43" s="74">
        <v>1</v>
      </c>
      <c r="D43" s="204" t="s">
        <v>747</v>
      </c>
      <c r="E43" s="74">
        <f>7430*2</f>
        <v>14860</v>
      </c>
      <c r="F43" s="74">
        <v>7</v>
      </c>
      <c r="G43" s="586">
        <f>E43*F43</f>
        <v>104020</v>
      </c>
    </row>
    <row r="44" spans="1:7" ht="15.75">
      <c r="A44" s="116">
        <v>3</v>
      </c>
      <c r="B44" s="419" t="s">
        <v>551</v>
      </c>
      <c r="C44" s="74">
        <v>1</v>
      </c>
      <c r="D44" s="205" t="s">
        <v>785</v>
      </c>
      <c r="E44" s="74">
        <f>14000*2</f>
        <v>28000</v>
      </c>
      <c r="F44" s="74">
        <v>2</v>
      </c>
      <c r="G44" s="586">
        <f>E44*F44</f>
        <v>56000</v>
      </c>
    </row>
    <row r="45" spans="1:7" ht="30" customHeight="1">
      <c r="A45" s="1000" t="s">
        <v>1</v>
      </c>
      <c r="B45" s="1001"/>
      <c r="C45" s="1001"/>
      <c r="D45" s="1001"/>
      <c r="E45" s="1001"/>
      <c r="F45" s="1021"/>
      <c r="G45" s="292">
        <f>SUM(G43:G44)</f>
        <v>160020</v>
      </c>
    </row>
    <row r="46" spans="1:7" ht="12.75">
      <c r="A46" s="111"/>
      <c r="B46" s="112"/>
      <c r="C46" s="112"/>
      <c r="D46" s="112"/>
      <c r="E46" s="112"/>
      <c r="F46" s="112"/>
      <c r="G46" s="113"/>
    </row>
    <row r="47" spans="1:7" ht="15.75">
      <c r="A47" s="976" t="s">
        <v>86</v>
      </c>
      <c r="B47" s="977"/>
      <c r="C47" s="977"/>
      <c r="D47" s="977"/>
      <c r="E47" s="977"/>
      <c r="F47" s="977"/>
      <c r="G47" s="978"/>
    </row>
    <row r="48" spans="1:7" ht="31.5">
      <c r="A48" s="116" t="s">
        <v>0</v>
      </c>
      <c r="B48" s="4" t="s">
        <v>77</v>
      </c>
      <c r="C48" s="44" t="s">
        <v>3</v>
      </c>
      <c r="D48" s="44" t="s">
        <v>78</v>
      </c>
      <c r="E48" s="44" t="s">
        <v>88</v>
      </c>
      <c r="F48" s="44" t="s">
        <v>79</v>
      </c>
      <c r="G48" s="115" t="s">
        <v>51</v>
      </c>
    </row>
    <row r="49" spans="1:7" ht="15.75">
      <c r="A49" s="116">
        <v>1</v>
      </c>
      <c r="B49" s="418" t="s">
        <v>550</v>
      </c>
      <c r="C49" s="74">
        <v>1</v>
      </c>
      <c r="D49" s="202">
        <v>9</v>
      </c>
      <c r="E49" s="96">
        <v>150</v>
      </c>
      <c r="F49" s="74">
        <v>7</v>
      </c>
      <c r="G49" s="586">
        <f>C49*D49*E49*F49</f>
        <v>9450</v>
      </c>
    </row>
    <row r="50" spans="1:7" ht="18.75" customHeight="1">
      <c r="A50" s="116">
        <v>2</v>
      </c>
      <c r="B50" s="419" t="s">
        <v>551</v>
      </c>
      <c r="C50" s="74">
        <v>1</v>
      </c>
      <c r="D50" s="202">
        <v>9</v>
      </c>
      <c r="E50" s="96">
        <v>150</v>
      </c>
      <c r="F50" s="74">
        <v>2</v>
      </c>
      <c r="G50" s="586">
        <f>C50*D50*E50*F50</f>
        <v>2700</v>
      </c>
    </row>
    <row r="51" spans="1:7" ht="16.5" thickBot="1">
      <c r="A51" s="983" t="s">
        <v>1</v>
      </c>
      <c r="B51" s="984"/>
      <c r="C51" s="984"/>
      <c r="D51" s="984"/>
      <c r="E51" s="984"/>
      <c r="F51" s="984"/>
      <c r="G51" s="577">
        <f>SUM(G49:G50)</f>
        <v>12150</v>
      </c>
    </row>
    <row r="53" ht="13.5" thickBot="1"/>
    <row r="54" spans="1:7" ht="46.5" customHeight="1" hidden="1">
      <c r="A54" s="966" t="s">
        <v>93</v>
      </c>
      <c r="B54" s="967"/>
      <c r="C54" s="967"/>
      <c r="D54" s="967"/>
      <c r="E54" s="967"/>
      <c r="F54" s="967"/>
      <c r="G54" s="123">
        <f>G59+G65</f>
        <v>0</v>
      </c>
    </row>
    <row r="55" spans="1:7" ht="24.75" customHeight="1" hidden="1">
      <c r="A55" s="960" t="s">
        <v>94</v>
      </c>
      <c r="B55" s="961"/>
      <c r="C55" s="961"/>
      <c r="D55" s="961"/>
      <c r="E55" s="961"/>
      <c r="F55" s="961"/>
      <c r="G55" s="962"/>
    </row>
    <row r="56" spans="1:7" ht="30" customHeight="1" hidden="1">
      <c r="A56" s="124" t="s">
        <v>0</v>
      </c>
      <c r="B56" s="963" t="s">
        <v>57</v>
      </c>
      <c r="C56" s="963"/>
      <c r="D56" s="963"/>
      <c r="E56" s="48" t="s">
        <v>53</v>
      </c>
      <c r="F56" s="48" t="s">
        <v>54</v>
      </c>
      <c r="G56" s="125" t="s">
        <v>51</v>
      </c>
    </row>
    <row r="57" spans="1:7" ht="15.75" hidden="1">
      <c r="A57" s="124">
        <v>1</v>
      </c>
      <c r="B57" s="956"/>
      <c r="C57" s="956"/>
      <c r="D57" s="956"/>
      <c r="E57" s="45"/>
      <c r="F57" s="45"/>
      <c r="G57" s="126">
        <f>E57*F57</f>
        <v>0</v>
      </c>
    </row>
    <row r="58" spans="1:7" ht="15.75" hidden="1">
      <c r="A58" s="127" t="s">
        <v>35</v>
      </c>
      <c r="B58" s="956"/>
      <c r="C58" s="956"/>
      <c r="D58" s="956"/>
      <c r="E58" s="95"/>
      <c r="F58" s="95"/>
      <c r="G58" s="128">
        <f>E58*F58</f>
        <v>0</v>
      </c>
    </row>
    <row r="59" spans="1:7" ht="15.75" hidden="1">
      <c r="A59" s="958" t="s">
        <v>1</v>
      </c>
      <c r="B59" s="959"/>
      <c r="C59" s="959"/>
      <c r="D59" s="959"/>
      <c r="E59" s="46"/>
      <c r="F59" s="119"/>
      <c r="G59" s="129">
        <f>SUM(G57:G58)</f>
        <v>0</v>
      </c>
    </row>
    <row r="60" spans="1:7" ht="15.75" hidden="1">
      <c r="A60" s="120"/>
      <c r="B60" s="103"/>
      <c r="C60" s="103"/>
      <c r="D60" s="103"/>
      <c r="E60" s="121"/>
      <c r="F60" s="122"/>
      <c r="G60" s="130"/>
    </row>
    <row r="61" spans="1:7" ht="15.75" hidden="1">
      <c r="A61" s="960" t="s">
        <v>202</v>
      </c>
      <c r="B61" s="961"/>
      <c r="C61" s="961"/>
      <c r="D61" s="961"/>
      <c r="E61" s="961"/>
      <c r="F61" s="961"/>
      <c r="G61" s="962"/>
    </row>
    <row r="62" spans="1:7" ht="31.5" customHeight="1" hidden="1">
      <c r="A62" s="124" t="s">
        <v>0</v>
      </c>
      <c r="B62" s="963" t="s">
        <v>92</v>
      </c>
      <c r="C62" s="963"/>
      <c r="D62" s="963"/>
      <c r="E62" s="48" t="s">
        <v>53</v>
      </c>
      <c r="F62" s="48" t="s">
        <v>54</v>
      </c>
      <c r="G62" s="125" t="s">
        <v>51</v>
      </c>
    </row>
    <row r="63" spans="1:7" ht="15.75" hidden="1">
      <c r="A63" s="124">
        <v>1</v>
      </c>
      <c r="B63" s="956"/>
      <c r="C63" s="956"/>
      <c r="D63" s="956"/>
      <c r="E63" s="45"/>
      <c r="F63" s="45"/>
      <c r="G63" s="126">
        <f>E63*F63</f>
        <v>0</v>
      </c>
    </row>
    <row r="64" spans="1:7" ht="15.75" hidden="1">
      <c r="A64" s="127" t="s">
        <v>35</v>
      </c>
      <c r="B64" s="956"/>
      <c r="C64" s="956"/>
      <c r="D64" s="956"/>
      <c r="E64" s="95"/>
      <c r="F64" s="95"/>
      <c r="G64" s="128">
        <f>E64*F64</f>
        <v>0</v>
      </c>
    </row>
    <row r="65" spans="1:7" ht="16.5" hidden="1" thickBot="1">
      <c r="A65" s="964" t="s">
        <v>1</v>
      </c>
      <c r="B65" s="965"/>
      <c r="C65" s="965"/>
      <c r="D65" s="965"/>
      <c r="E65" s="131"/>
      <c r="F65" s="132"/>
      <c r="G65" s="133">
        <f>SUM(G63:G64)</f>
        <v>0</v>
      </c>
    </row>
    <row r="66" spans="1:7" ht="31.5" customHeight="1" hidden="1" thickBot="1">
      <c r="A66" s="47"/>
      <c r="B66" s="47"/>
      <c r="C66" s="47"/>
      <c r="D66" s="47"/>
      <c r="E66" s="49"/>
      <c r="F66" s="112"/>
      <c r="G66" s="49"/>
    </row>
    <row r="67" spans="1:7" ht="50.25" customHeight="1">
      <c r="A67" s="970" t="s">
        <v>89</v>
      </c>
      <c r="B67" s="971"/>
      <c r="C67" s="971"/>
      <c r="D67" s="971"/>
      <c r="E67" s="971"/>
      <c r="F67" s="972"/>
      <c r="G67" s="551">
        <f>G68</f>
        <v>652170.00280643</v>
      </c>
    </row>
    <row r="68" spans="1:7" ht="21" customHeight="1">
      <c r="A68" s="973" t="s">
        <v>90</v>
      </c>
      <c r="B68" s="974"/>
      <c r="C68" s="974"/>
      <c r="D68" s="974"/>
      <c r="E68" s="974"/>
      <c r="F68" s="975"/>
      <c r="G68" s="292">
        <f>G69</f>
        <v>652170.00280643</v>
      </c>
    </row>
    <row r="69" spans="1:7" ht="20.25" customHeight="1" thickBot="1">
      <c r="A69" s="954" t="s">
        <v>91</v>
      </c>
      <c r="B69" s="955"/>
      <c r="C69" s="955"/>
      <c r="D69" s="955"/>
      <c r="E69" s="955"/>
      <c r="F69" s="955"/>
      <c r="G69" s="118">
        <f>зп0104!I55</f>
        <v>652170.00280643</v>
      </c>
    </row>
    <row r="71" ht="12.75" hidden="1"/>
    <row r="72" spans="1:7" ht="15.75" hidden="1">
      <c r="A72" s="179"/>
      <c r="B72" s="581" t="s">
        <v>839</v>
      </c>
      <c r="C72" s="582">
        <v>591359.95</v>
      </c>
      <c r="D72" s="180"/>
      <c r="E72" s="180"/>
      <c r="F72" s="180"/>
      <c r="G72" s="181"/>
    </row>
    <row r="73" spans="1:8" ht="12.75" hidden="1">
      <c r="A73" s="112"/>
      <c r="B73" s="581" t="s">
        <v>252</v>
      </c>
      <c r="C73" s="582">
        <f>C72-G69</f>
        <v>-60810.05280643003</v>
      </c>
      <c r="D73" s="112"/>
      <c r="E73" s="112"/>
      <c r="F73" s="112"/>
      <c r="G73" s="112"/>
      <c r="H73" s="112"/>
    </row>
    <row r="74" spans="1:8" ht="12.75" hidden="1">
      <c r="A74" s="112"/>
      <c r="B74" s="583"/>
      <c r="C74" s="584"/>
      <c r="D74" s="112"/>
      <c r="E74" s="112"/>
      <c r="F74" s="112"/>
      <c r="G74" s="112"/>
      <c r="H74" s="112"/>
    </row>
    <row r="75" spans="1:8" ht="12.75">
      <c r="A75" s="112"/>
      <c r="B75" s="583"/>
      <c r="C75" s="584"/>
      <c r="D75" s="112"/>
      <c r="E75" s="112"/>
      <c r="F75" s="112"/>
      <c r="G75" s="112"/>
      <c r="H75" s="112"/>
    </row>
    <row r="76" spans="1:8" ht="15.75">
      <c r="A76" s="47"/>
      <c r="B76" s="47"/>
      <c r="C76" s="646"/>
      <c r="D76" s="47"/>
      <c r="E76" s="645"/>
      <c r="F76" s="645"/>
      <c r="G76" s="49"/>
      <c r="H76" s="112"/>
    </row>
    <row r="77" spans="1:7" ht="15.75">
      <c r="A77" s="137"/>
      <c r="B77" s="137"/>
      <c r="C77" s="137"/>
      <c r="D77" s="137"/>
      <c r="E77" s="137"/>
      <c r="F77" s="137"/>
      <c r="G77" s="565"/>
    </row>
    <row r="78" spans="1:7" ht="15.75">
      <c r="A78" s="957" t="s">
        <v>608</v>
      </c>
      <c r="B78" s="957"/>
      <c r="C78" s="957"/>
      <c r="D78" s="957"/>
      <c r="E78" s="957"/>
      <c r="F78" s="957"/>
      <c r="G78" s="565"/>
    </row>
  </sheetData>
  <sheetProtection/>
  <mergeCells count="45">
    <mergeCell ref="B64:D64"/>
    <mergeCell ref="A18:G18"/>
    <mergeCell ref="A40:F40"/>
    <mergeCell ref="A54:F54"/>
    <mergeCell ref="A51:F51"/>
    <mergeCell ref="A61:G61"/>
    <mergeCell ref="A25:G25"/>
    <mergeCell ref="A38:F38"/>
    <mergeCell ref="A45:F45"/>
    <mergeCell ref="A41:G41"/>
    <mergeCell ref="A78:F78"/>
    <mergeCell ref="A69:F69"/>
    <mergeCell ref="A67:F67"/>
    <mergeCell ref="A59:D59"/>
    <mergeCell ref="B56:D56"/>
    <mergeCell ref="A55:G55"/>
    <mergeCell ref="B57:D57"/>
    <mergeCell ref="B63:D63"/>
    <mergeCell ref="A68:F68"/>
    <mergeCell ref="A65:D65"/>
    <mergeCell ref="A1:G1"/>
    <mergeCell ref="A2:G2"/>
    <mergeCell ref="A17:F17"/>
    <mergeCell ref="C35:E35"/>
    <mergeCell ref="A4:F4"/>
    <mergeCell ref="A31:F31"/>
    <mergeCell ref="D26:E26"/>
    <mergeCell ref="D28:E28"/>
    <mergeCell ref="D29:E29"/>
    <mergeCell ref="A11:F11"/>
    <mergeCell ref="B62:D62"/>
    <mergeCell ref="C36:E36"/>
    <mergeCell ref="A12:F12"/>
    <mergeCell ref="C37:E37"/>
    <mergeCell ref="A47:G47"/>
    <mergeCell ref="A34:G34"/>
    <mergeCell ref="A33:F33"/>
    <mergeCell ref="B58:D58"/>
    <mergeCell ref="A5:F5"/>
    <mergeCell ref="A6:F6"/>
    <mergeCell ref="A22:F22"/>
    <mergeCell ref="D30:E30"/>
    <mergeCell ref="A24:F24"/>
    <mergeCell ref="A16:F16"/>
    <mergeCell ref="D27:E27"/>
  </mergeCells>
  <printOptions/>
  <pageMargins left="0.7" right="0.7" top="0.75" bottom="0.75" header="0.3" footer="0.3"/>
  <pageSetup fitToHeight="1" fitToWidth="1" horizontalDpi="600" verticalDpi="600" orientation="portrait" paperSize="9" scale="70" r:id="rId1"/>
  <rowBreaks count="1" manualBreakCount="1">
    <brk id="38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9"/>
  <sheetViews>
    <sheetView view="pageBreakPreview" zoomScale="90" zoomScaleSheetLayoutView="90" zoomScalePageLayoutView="0" workbookViewId="0" topLeftCell="A1">
      <selection activeCell="A5" sqref="A5:G5"/>
    </sheetView>
  </sheetViews>
  <sheetFormatPr defaultColWidth="9.140625" defaultRowHeight="12.75"/>
  <cols>
    <col min="1" max="1" width="5.57421875" style="0" customWidth="1"/>
    <col min="2" max="2" width="33.140625" style="0" customWidth="1"/>
    <col min="3" max="3" width="17.140625" style="0" customWidth="1"/>
    <col min="4" max="4" width="12.57421875" style="0" customWidth="1"/>
    <col min="5" max="5" width="15.7109375" style="0" customWidth="1"/>
    <col min="6" max="7" width="17.421875" style="0" customWidth="1"/>
    <col min="8" max="8" width="15.57421875" style="0" customWidth="1"/>
    <col min="9" max="9" width="10.421875" style="0" bestFit="1" customWidth="1"/>
  </cols>
  <sheetData>
    <row r="1" spans="1:7" ht="35.25" customHeight="1">
      <c r="A1" s="985" t="s">
        <v>229</v>
      </c>
      <c r="B1" s="985"/>
      <c r="C1" s="985"/>
      <c r="D1" s="985"/>
      <c r="E1" s="985"/>
      <c r="F1" s="985"/>
      <c r="G1" s="985"/>
    </row>
    <row r="2" spans="1:7" ht="32.25" customHeight="1">
      <c r="A2" s="1099" t="s">
        <v>96</v>
      </c>
      <c r="B2" s="1100"/>
      <c r="C2" s="1100"/>
      <c r="D2" s="1100"/>
      <c r="E2" s="1100"/>
      <c r="F2" s="1100"/>
      <c r="G2" s="1100"/>
    </row>
    <row r="4" spans="1:9" ht="37.5" customHeight="1">
      <c r="A4" s="1061" t="s">
        <v>187</v>
      </c>
      <c r="B4" s="1062"/>
      <c r="C4" s="1062"/>
      <c r="D4" s="1062"/>
      <c r="E4" s="1062"/>
      <c r="F4" s="1063"/>
      <c r="G4" s="554">
        <f>G12+G19+G25+G31+G37+G45+G52+G59+G65</f>
        <v>973605.9975</v>
      </c>
      <c r="H4" s="652"/>
      <c r="I4" s="652"/>
    </row>
    <row r="5" spans="1:7" ht="15.75">
      <c r="A5" s="1055" t="s">
        <v>100</v>
      </c>
      <c r="B5" s="1056"/>
      <c r="C5" s="1056"/>
      <c r="D5" s="1056"/>
      <c r="E5" s="1056"/>
      <c r="F5" s="1056"/>
      <c r="G5" s="1057"/>
    </row>
    <row r="6" spans="1:7" ht="31.5" customHeight="1">
      <c r="A6" s="124" t="s">
        <v>0</v>
      </c>
      <c r="B6" s="1065" t="s">
        <v>57</v>
      </c>
      <c r="C6" s="1065"/>
      <c r="D6" s="4" t="s">
        <v>5</v>
      </c>
      <c r="E6" s="4" t="s">
        <v>53</v>
      </c>
      <c r="F6" s="4" t="s">
        <v>54</v>
      </c>
      <c r="G6" s="125" t="s">
        <v>51</v>
      </c>
    </row>
    <row r="7" spans="1:7" ht="15.75">
      <c r="A7" s="116">
        <v>1</v>
      </c>
      <c r="B7" s="1068" t="s">
        <v>260</v>
      </c>
      <c r="C7" s="1069"/>
      <c r="D7" s="136">
        <v>2</v>
      </c>
      <c r="E7" s="136">
        <v>11</v>
      </c>
      <c r="F7" s="136">
        <v>2073.08875</v>
      </c>
      <c r="G7" s="262">
        <f>E7*F7*E7*D7</f>
        <v>501687.4775</v>
      </c>
    </row>
    <row r="8" spans="1:7" ht="15.75">
      <c r="A8" s="116">
        <v>2</v>
      </c>
      <c r="B8" s="1066" t="s">
        <v>260</v>
      </c>
      <c r="C8" s="1067"/>
      <c r="D8" s="136">
        <v>1</v>
      </c>
      <c r="E8" s="136">
        <v>1</v>
      </c>
      <c r="F8" s="136">
        <v>95362.36</v>
      </c>
      <c r="G8" s="262">
        <f>E8*F8*E8*D8</f>
        <v>95362.36</v>
      </c>
    </row>
    <row r="9" spans="1:7" ht="15.75">
      <c r="A9" s="116">
        <v>3</v>
      </c>
      <c r="B9" s="1066" t="s">
        <v>851</v>
      </c>
      <c r="C9" s="1067"/>
      <c r="D9" s="136">
        <v>1</v>
      </c>
      <c r="E9" s="569">
        <v>8</v>
      </c>
      <c r="F9" s="747">
        <v>2712.95</v>
      </c>
      <c r="G9" s="262">
        <f>D9*E9*F9</f>
        <v>21703.6</v>
      </c>
    </row>
    <row r="10" spans="1:7" ht="15.75">
      <c r="A10" s="116">
        <v>4</v>
      </c>
      <c r="B10" s="1068" t="s">
        <v>883</v>
      </c>
      <c r="C10" s="1069"/>
      <c r="D10" s="136">
        <v>12</v>
      </c>
      <c r="E10" s="136">
        <v>1</v>
      </c>
      <c r="F10" s="136">
        <v>14500</v>
      </c>
      <c r="G10" s="262">
        <f>E10*F10</f>
        <v>14500</v>
      </c>
    </row>
    <row r="11" spans="1:7" ht="15.75">
      <c r="A11" s="116">
        <v>5</v>
      </c>
      <c r="B11" s="1066" t="s">
        <v>883</v>
      </c>
      <c r="C11" s="1067"/>
      <c r="D11" s="136">
        <v>12</v>
      </c>
      <c r="E11" s="136">
        <v>1</v>
      </c>
      <c r="F11" s="136">
        <f>27000-F10-2000</f>
        <v>10500</v>
      </c>
      <c r="G11" s="262">
        <f>E11*F11</f>
        <v>10500</v>
      </c>
    </row>
    <row r="12" spans="1:9" ht="15.75">
      <c r="A12" s="1064" t="s">
        <v>1</v>
      </c>
      <c r="B12" s="1064"/>
      <c r="C12" s="1064"/>
      <c r="D12" s="1064"/>
      <c r="E12" s="1064"/>
      <c r="F12" s="1064"/>
      <c r="G12" s="570">
        <f>SUM(G7:G11)</f>
        <v>643753.4375</v>
      </c>
      <c r="I12" s="652"/>
    </row>
    <row r="13" spans="1:7" ht="15.75">
      <c r="A13" s="179"/>
      <c r="B13" s="179"/>
      <c r="C13" s="179"/>
      <c r="D13" s="180"/>
      <c r="E13" s="180"/>
      <c r="F13" s="283"/>
      <c r="G13" s="284"/>
    </row>
    <row r="14" spans="1:7" ht="12.75" customHeight="1">
      <c r="A14" s="178"/>
      <c r="B14" s="178"/>
      <c r="C14" s="178"/>
      <c r="D14" s="178"/>
      <c r="E14" s="178"/>
      <c r="F14" s="178"/>
      <c r="G14" s="49"/>
    </row>
    <row r="15" spans="1:7" ht="15.75" hidden="1">
      <c r="A15" s="1070" t="s">
        <v>111</v>
      </c>
      <c r="B15" s="1071"/>
      <c r="C15" s="1071"/>
      <c r="D15" s="1071"/>
      <c r="E15" s="1071"/>
      <c r="F15" s="1071"/>
      <c r="G15" s="1072"/>
    </row>
    <row r="16" spans="1:7" ht="31.5" hidden="1">
      <c r="A16" s="124" t="s">
        <v>0</v>
      </c>
      <c r="B16" s="7" t="s">
        <v>57</v>
      </c>
      <c r="C16" s="998" t="s">
        <v>7</v>
      </c>
      <c r="D16" s="1076"/>
      <c r="E16" s="4" t="s">
        <v>73</v>
      </c>
      <c r="F16" s="4" t="s">
        <v>68</v>
      </c>
      <c r="G16" s="125" t="s">
        <v>51</v>
      </c>
    </row>
    <row r="17" spans="1:7" ht="15.75" hidden="1">
      <c r="A17" s="150">
        <v>1</v>
      </c>
      <c r="B17" s="82"/>
      <c r="C17" s="1080"/>
      <c r="D17" s="1081"/>
      <c r="E17" s="89"/>
      <c r="F17" s="84"/>
      <c r="G17" s="152">
        <f>C17*E17*F17</f>
        <v>0</v>
      </c>
    </row>
    <row r="18" spans="1:7" ht="15.75" hidden="1">
      <c r="A18" s="153" t="s">
        <v>35</v>
      </c>
      <c r="B18" s="82"/>
      <c r="C18" s="1073"/>
      <c r="D18" s="1074"/>
      <c r="E18" s="90"/>
      <c r="F18" s="71"/>
      <c r="G18" s="154">
        <f>F18*2</f>
        <v>0</v>
      </c>
    </row>
    <row r="19" spans="1:7" ht="15.75" hidden="1">
      <c r="A19" s="989" t="s">
        <v>1</v>
      </c>
      <c r="B19" s="990"/>
      <c r="C19" s="990"/>
      <c r="D19" s="990"/>
      <c r="E19" s="990"/>
      <c r="F19" s="991"/>
      <c r="G19" s="155">
        <f>SUM(G17:G18)</f>
        <v>0</v>
      </c>
    </row>
    <row r="20" spans="1:7" ht="31.5" customHeight="1" hidden="1">
      <c r="A20" s="182"/>
      <c r="B20" s="178"/>
      <c r="C20" s="178"/>
      <c r="D20" s="178"/>
      <c r="E20" s="178"/>
      <c r="F20" s="178"/>
      <c r="G20" s="183"/>
    </row>
    <row r="21" spans="1:7" ht="15.75" hidden="1">
      <c r="A21" s="1000" t="s">
        <v>99</v>
      </c>
      <c r="B21" s="1001"/>
      <c r="C21" s="1001"/>
      <c r="D21" s="1001"/>
      <c r="E21" s="1001"/>
      <c r="F21" s="1001"/>
      <c r="G21" s="1002"/>
    </row>
    <row r="22" spans="1:7" ht="31.5" hidden="1">
      <c r="A22" s="124" t="s">
        <v>0</v>
      </c>
      <c r="B22" s="48" t="s">
        <v>76</v>
      </c>
      <c r="C22" s="963" t="s">
        <v>2</v>
      </c>
      <c r="D22" s="963"/>
      <c r="E22" s="48" t="s">
        <v>7</v>
      </c>
      <c r="F22" s="48" t="s">
        <v>54</v>
      </c>
      <c r="G22" s="125" t="s">
        <v>51</v>
      </c>
    </row>
    <row r="23" spans="1:7" ht="15.75" hidden="1">
      <c r="A23" s="124">
        <v>1</v>
      </c>
      <c r="B23" s="92" t="s">
        <v>190</v>
      </c>
      <c r="C23" s="1025"/>
      <c r="D23" s="1026"/>
      <c r="E23" s="93"/>
      <c r="F23" s="94"/>
      <c r="G23" s="126">
        <f>E23*F23</f>
        <v>0</v>
      </c>
    </row>
    <row r="24" spans="1:7" ht="15.75" hidden="1">
      <c r="A24" s="135" t="s">
        <v>35</v>
      </c>
      <c r="B24" s="92"/>
      <c r="C24" s="1025"/>
      <c r="D24" s="1026"/>
      <c r="E24" s="92"/>
      <c r="F24" s="94"/>
      <c r="G24" s="128">
        <f>E24*F24</f>
        <v>0</v>
      </c>
    </row>
    <row r="25" spans="1:7" ht="15.75" hidden="1">
      <c r="A25" s="973" t="s">
        <v>1</v>
      </c>
      <c r="B25" s="974"/>
      <c r="C25" s="974"/>
      <c r="D25" s="974"/>
      <c r="E25" s="974"/>
      <c r="F25" s="975"/>
      <c r="G25" s="129">
        <f>SUM(G23:G24)</f>
        <v>0</v>
      </c>
    </row>
    <row r="26" spans="1:7" ht="31.5" customHeight="1" hidden="1">
      <c r="A26" s="182"/>
      <c r="B26" s="178"/>
      <c r="C26" s="178"/>
      <c r="D26" s="178"/>
      <c r="E26" s="178"/>
      <c r="F26" s="178"/>
      <c r="G26" s="183"/>
    </row>
    <row r="27" spans="1:7" ht="15.75">
      <c r="A27" s="977" t="s">
        <v>94</v>
      </c>
      <c r="B27" s="977"/>
      <c r="C27" s="977"/>
      <c r="D27" s="977"/>
      <c r="E27" s="977"/>
      <c r="F27" s="977"/>
      <c r="G27" s="977"/>
    </row>
    <row r="28" spans="1:7" ht="31.5">
      <c r="A28" s="124" t="s">
        <v>0</v>
      </c>
      <c r="B28" s="1027" t="s">
        <v>57</v>
      </c>
      <c r="C28" s="1028"/>
      <c r="D28" s="4" t="s">
        <v>5</v>
      </c>
      <c r="E28" s="5" t="s">
        <v>53</v>
      </c>
      <c r="F28" s="4" t="s">
        <v>54</v>
      </c>
      <c r="G28" s="125" t="s">
        <v>51</v>
      </c>
    </row>
    <row r="29" spans="1:7" ht="32.25" customHeight="1">
      <c r="A29" s="116">
        <v>1</v>
      </c>
      <c r="B29" s="1085" t="s">
        <v>262</v>
      </c>
      <c r="C29" s="1086"/>
      <c r="D29" s="36" t="s">
        <v>261</v>
      </c>
      <c r="E29" s="136">
        <v>24</v>
      </c>
      <c r="F29" s="136">
        <v>12056.94</v>
      </c>
      <c r="G29" s="264">
        <f>E29*F29</f>
        <v>289366.56</v>
      </c>
    </row>
    <row r="30" spans="1:7" ht="35.25" customHeight="1">
      <c r="A30" s="145" t="s">
        <v>186</v>
      </c>
      <c r="B30" s="1022" t="s">
        <v>948</v>
      </c>
      <c r="C30" s="1023"/>
      <c r="D30" s="36" t="s">
        <v>261</v>
      </c>
      <c r="E30" s="265">
        <v>1</v>
      </c>
      <c r="F30" s="81">
        <v>15000</v>
      </c>
      <c r="G30" s="264">
        <f>E30*F30</f>
        <v>15000</v>
      </c>
    </row>
    <row r="31" spans="1:7" ht="15.75">
      <c r="A31" s="977" t="s">
        <v>1</v>
      </c>
      <c r="B31" s="977"/>
      <c r="C31" s="977"/>
      <c r="D31" s="136"/>
      <c r="E31" s="136"/>
      <c r="F31" s="139"/>
      <c r="G31" s="572">
        <f>SUM(G29:G30)</f>
        <v>304366.56</v>
      </c>
    </row>
    <row r="32" spans="1:7" ht="24.75" customHeight="1">
      <c r="A32" s="178"/>
      <c r="B32" s="178"/>
      <c r="C32" s="178"/>
      <c r="D32" s="178"/>
      <c r="E32" s="178"/>
      <c r="F32" s="178"/>
      <c r="G32" s="49"/>
    </row>
    <row r="33" spans="1:7" ht="15.75" hidden="1">
      <c r="A33" s="1058" t="s">
        <v>116</v>
      </c>
      <c r="B33" s="1059"/>
      <c r="C33" s="1059"/>
      <c r="D33" s="1059"/>
      <c r="E33" s="1059"/>
      <c r="F33" s="1059"/>
      <c r="G33" s="1060"/>
    </row>
    <row r="34" spans="1:7" ht="31.5" hidden="1">
      <c r="A34" s="124" t="s">
        <v>0</v>
      </c>
      <c r="B34" s="1027" t="s">
        <v>57</v>
      </c>
      <c r="C34" s="1028"/>
      <c r="D34" s="4" t="s">
        <v>5</v>
      </c>
      <c r="E34" s="5" t="s">
        <v>53</v>
      </c>
      <c r="F34" s="4" t="s">
        <v>54</v>
      </c>
      <c r="G34" s="125" t="s">
        <v>51</v>
      </c>
    </row>
    <row r="35" spans="1:7" ht="32.25" customHeight="1" hidden="1">
      <c r="A35" s="116" t="s">
        <v>37</v>
      </c>
      <c r="B35" s="1053" t="s">
        <v>191</v>
      </c>
      <c r="C35" s="1054"/>
      <c r="D35" s="136"/>
      <c r="E35" s="136"/>
      <c r="F35" s="136"/>
      <c r="G35" s="146">
        <f>E35*F35*12</f>
        <v>0</v>
      </c>
    </row>
    <row r="36" spans="1:7" ht="15.75" hidden="1">
      <c r="A36" s="145" t="s">
        <v>35</v>
      </c>
      <c r="B36" s="1066"/>
      <c r="C36" s="1075"/>
      <c r="D36" s="79"/>
      <c r="E36" s="97"/>
      <c r="F36" s="81"/>
      <c r="G36" s="146">
        <f>E36*F36*12</f>
        <v>0</v>
      </c>
    </row>
    <row r="37" spans="1:7" ht="15.75" hidden="1">
      <c r="A37" s="1000" t="s">
        <v>1</v>
      </c>
      <c r="B37" s="1001"/>
      <c r="C37" s="1001"/>
      <c r="D37" s="136"/>
      <c r="E37" s="136"/>
      <c r="F37" s="139"/>
      <c r="G37" s="142">
        <f>SUM(G35:G36)</f>
        <v>0</v>
      </c>
    </row>
    <row r="38" spans="1:7" ht="31.5" customHeight="1" hidden="1">
      <c r="A38" s="182"/>
      <c r="B38" s="178"/>
      <c r="C38" s="178"/>
      <c r="D38" s="178"/>
      <c r="E38" s="178"/>
      <c r="F38" s="178"/>
      <c r="G38" s="183"/>
    </row>
    <row r="39" spans="1:7" ht="15.75" hidden="1">
      <c r="A39" s="1077" t="s">
        <v>108</v>
      </c>
      <c r="B39" s="1078"/>
      <c r="C39" s="1078"/>
      <c r="D39" s="1078"/>
      <c r="E39" s="1078"/>
      <c r="F39" s="1078"/>
      <c r="G39" s="1079"/>
    </row>
    <row r="40" spans="1:7" ht="31.5" hidden="1">
      <c r="A40" s="124" t="s">
        <v>0</v>
      </c>
      <c r="B40" s="1031" t="s">
        <v>2</v>
      </c>
      <c r="C40" s="1032"/>
      <c r="D40" s="1033"/>
      <c r="E40" s="48" t="s">
        <v>7</v>
      </c>
      <c r="F40" s="48" t="s">
        <v>54</v>
      </c>
      <c r="G40" s="125" t="s">
        <v>51</v>
      </c>
    </row>
    <row r="41" spans="1:7" ht="15.75" hidden="1">
      <c r="A41" s="124">
        <v>1</v>
      </c>
      <c r="B41" s="1039" t="s">
        <v>770</v>
      </c>
      <c r="C41" s="1040"/>
      <c r="D41" s="1041"/>
      <c r="E41" s="98">
        <v>0</v>
      </c>
      <c r="F41" s="561">
        <v>0</v>
      </c>
      <c r="G41" s="270">
        <f>E41*F41</f>
        <v>0</v>
      </c>
    </row>
    <row r="42" spans="1:7" ht="15.75" hidden="1">
      <c r="A42" s="357">
        <v>2</v>
      </c>
      <c r="B42" s="1044" t="s">
        <v>738</v>
      </c>
      <c r="C42" s="1045"/>
      <c r="D42" s="1046"/>
      <c r="E42" s="98">
        <v>1</v>
      </c>
      <c r="F42" s="561"/>
      <c r="G42" s="295">
        <f>E42*F42</f>
        <v>0</v>
      </c>
    </row>
    <row r="43" spans="1:7" ht="15.75" hidden="1">
      <c r="A43" s="357">
        <v>3</v>
      </c>
      <c r="B43" s="1044" t="s">
        <v>740</v>
      </c>
      <c r="C43" s="1045"/>
      <c r="D43" s="1046"/>
      <c r="E43" s="98">
        <v>1</v>
      </c>
      <c r="F43" s="561"/>
      <c r="G43" s="295">
        <f>E43*F43</f>
        <v>0</v>
      </c>
    </row>
    <row r="44" spans="1:7" ht="15.75" hidden="1">
      <c r="A44" s="357">
        <v>4</v>
      </c>
      <c r="B44" s="1044" t="s">
        <v>739</v>
      </c>
      <c r="C44" s="1045"/>
      <c r="D44" s="1046"/>
      <c r="E44" s="98">
        <v>1</v>
      </c>
      <c r="F44" s="561"/>
      <c r="G44" s="295">
        <f>E44*F44</f>
        <v>0</v>
      </c>
    </row>
    <row r="45" spans="1:7" ht="15.75" hidden="1">
      <c r="A45" s="959" t="s">
        <v>1</v>
      </c>
      <c r="B45" s="959"/>
      <c r="C45" s="959"/>
      <c r="D45" s="959"/>
      <c r="E45" s="141"/>
      <c r="F45" s="141"/>
      <c r="G45" s="570">
        <f>SUM(G41:G44)</f>
        <v>0</v>
      </c>
    </row>
    <row r="46" spans="1:7" ht="15.75" hidden="1">
      <c r="A46" s="47"/>
      <c r="B46" s="47"/>
      <c r="C46" s="47"/>
      <c r="D46" s="47"/>
      <c r="E46" s="188"/>
      <c r="F46" s="188"/>
      <c r="G46" s="276"/>
    </row>
    <row r="47" spans="1:7" ht="15.75" hidden="1">
      <c r="A47" s="179"/>
      <c r="B47" s="179"/>
      <c r="C47" s="179"/>
      <c r="D47" s="180"/>
      <c r="E47" s="180"/>
      <c r="F47" s="283"/>
      <c r="G47" s="284"/>
    </row>
    <row r="48" spans="1:7" ht="15.75">
      <c r="A48" s="959" t="s">
        <v>196</v>
      </c>
      <c r="B48" s="959"/>
      <c r="C48" s="959"/>
      <c r="D48" s="959"/>
      <c r="E48" s="959"/>
      <c r="F48" s="959"/>
      <c r="G48" s="959"/>
    </row>
    <row r="49" spans="1:7" ht="31.5">
      <c r="A49" s="124" t="s">
        <v>0</v>
      </c>
      <c r="B49" s="1027" t="s">
        <v>2</v>
      </c>
      <c r="C49" s="1028"/>
      <c r="D49" s="4" t="s">
        <v>5</v>
      </c>
      <c r="E49" s="4" t="s">
        <v>53</v>
      </c>
      <c r="F49" s="4" t="s">
        <v>54</v>
      </c>
      <c r="G49" s="125" t="s">
        <v>51</v>
      </c>
    </row>
    <row r="50" spans="1:8" ht="15.75">
      <c r="A50" s="124">
        <v>1</v>
      </c>
      <c r="B50" s="1103" t="s">
        <v>884</v>
      </c>
      <c r="C50" s="1102"/>
      <c r="D50" s="99" t="s">
        <v>757</v>
      </c>
      <c r="E50" s="591">
        <v>2</v>
      </c>
      <c r="F50" s="677">
        <v>3943</v>
      </c>
      <c r="G50" s="345">
        <f>E50*F50</f>
        <v>7886</v>
      </c>
      <c r="H50" s="112"/>
    </row>
    <row r="51" spans="1:7" ht="15.75">
      <c r="A51" s="124">
        <v>2</v>
      </c>
      <c r="B51" s="1101" t="s">
        <v>609</v>
      </c>
      <c r="C51" s="1102"/>
      <c r="D51" s="99" t="s">
        <v>610</v>
      </c>
      <c r="E51" s="591">
        <v>34.5</v>
      </c>
      <c r="F51" s="677">
        <v>510</v>
      </c>
      <c r="G51" s="266">
        <f>E51*F51+5</f>
        <v>17600</v>
      </c>
    </row>
    <row r="52" spans="1:7" ht="15.75">
      <c r="A52" s="977" t="s">
        <v>52</v>
      </c>
      <c r="B52" s="977"/>
      <c r="C52" s="977"/>
      <c r="D52" s="136"/>
      <c r="E52" s="136"/>
      <c r="F52" s="136"/>
      <c r="G52" s="573">
        <f>SUM(G50:G51)</f>
        <v>25486</v>
      </c>
    </row>
    <row r="54" spans="1:7" ht="25.5" customHeight="1">
      <c r="A54" s="178"/>
      <c r="B54" s="178"/>
      <c r="C54" s="178"/>
      <c r="D54" s="178"/>
      <c r="E54" s="178"/>
      <c r="F54" s="178"/>
      <c r="G54" s="49"/>
    </row>
    <row r="55" spans="1:7" ht="33" customHeight="1" hidden="1">
      <c r="A55" s="1034" t="s">
        <v>197</v>
      </c>
      <c r="B55" s="1035"/>
      <c r="C55" s="1035"/>
      <c r="D55" s="1035"/>
      <c r="E55" s="1035"/>
      <c r="F55" s="1035"/>
      <c r="G55" s="1036"/>
    </row>
    <row r="56" spans="1:7" ht="31.5" hidden="1">
      <c r="A56" s="124" t="s">
        <v>0</v>
      </c>
      <c r="B56" s="1027" t="s">
        <v>2</v>
      </c>
      <c r="C56" s="1028"/>
      <c r="D56" s="4" t="s">
        <v>5</v>
      </c>
      <c r="E56" s="4" t="s">
        <v>53</v>
      </c>
      <c r="F56" s="4" t="s">
        <v>54</v>
      </c>
      <c r="G56" s="125" t="s">
        <v>51</v>
      </c>
    </row>
    <row r="57" spans="1:7" ht="15.75" hidden="1">
      <c r="A57" s="124">
        <v>1</v>
      </c>
      <c r="B57" s="1094"/>
      <c r="C57" s="1095"/>
      <c r="D57" s="99"/>
      <c r="E57" s="100"/>
      <c r="F57" s="94"/>
      <c r="G57" s="158">
        <f>E57*F57</f>
        <v>0</v>
      </c>
    </row>
    <row r="58" spans="1:7" ht="15.75" hidden="1">
      <c r="A58" s="109" t="s">
        <v>35</v>
      </c>
      <c r="B58" s="1047"/>
      <c r="C58" s="1048"/>
      <c r="D58" s="101"/>
      <c r="E58" s="102"/>
      <c r="F58" s="97"/>
      <c r="G58" s="159">
        <f>E58*F58</f>
        <v>0</v>
      </c>
    </row>
    <row r="59" spans="1:7" ht="15.75" hidden="1">
      <c r="A59" s="1000" t="s">
        <v>52</v>
      </c>
      <c r="B59" s="1001"/>
      <c r="C59" s="1001"/>
      <c r="D59" s="136"/>
      <c r="E59" s="136">
        <v>0</v>
      </c>
      <c r="F59" s="136"/>
      <c r="G59" s="104">
        <f>SUM(G57:G58)</f>
        <v>0</v>
      </c>
    </row>
    <row r="60" spans="1:7" ht="31.5" customHeight="1" hidden="1">
      <c r="A60" s="182"/>
      <c r="B60" s="178"/>
      <c r="C60" s="178"/>
      <c r="D60" s="178"/>
      <c r="E60" s="178"/>
      <c r="F60" s="178"/>
      <c r="G60" s="183"/>
    </row>
    <row r="61" spans="1:7" ht="31.5" customHeight="1" hidden="1">
      <c r="A61" s="1109" t="s">
        <v>198</v>
      </c>
      <c r="B61" s="1110"/>
      <c r="C61" s="1110"/>
      <c r="D61" s="1110"/>
      <c r="E61" s="1110"/>
      <c r="F61" s="1110"/>
      <c r="G61" s="1111"/>
    </row>
    <row r="62" spans="1:7" ht="31.5" hidden="1">
      <c r="A62" s="124" t="s">
        <v>0</v>
      </c>
      <c r="B62" s="1027" t="s">
        <v>2</v>
      </c>
      <c r="C62" s="1028"/>
      <c r="D62" s="4" t="s">
        <v>5</v>
      </c>
      <c r="E62" s="4" t="s">
        <v>53</v>
      </c>
      <c r="F62" s="4" t="s">
        <v>54</v>
      </c>
      <c r="G62" s="125" t="s">
        <v>51</v>
      </c>
    </row>
    <row r="63" spans="1:7" ht="15.75" hidden="1">
      <c r="A63" s="124">
        <v>1</v>
      </c>
      <c r="B63" s="1094"/>
      <c r="C63" s="1095"/>
      <c r="D63" s="99"/>
      <c r="E63" s="100"/>
      <c r="F63" s="94"/>
      <c r="G63" s="158">
        <f>E63*F63</f>
        <v>0</v>
      </c>
    </row>
    <row r="64" spans="1:7" ht="15.75" hidden="1">
      <c r="A64" s="109" t="s">
        <v>35</v>
      </c>
      <c r="B64" s="1047"/>
      <c r="C64" s="1048"/>
      <c r="D64" s="101"/>
      <c r="E64" s="102"/>
      <c r="F64" s="97"/>
      <c r="G64" s="159">
        <f>E64*F64</f>
        <v>0</v>
      </c>
    </row>
    <row r="65" spans="1:7" ht="16.5" hidden="1" thickBot="1">
      <c r="A65" s="1049" t="s">
        <v>52</v>
      </c>
      <c r="B65" s="1050"/>
      <c r="C65" s="1050"/>
      <c r="D65" s="160"/>
      <c r="E65" s="160"/>
      <c r="F65" s="160"/>
      <c r="G65" s="117">
        <f>SUM(G63:G64)</f>
        <v>0</v>
      </c>
    </row>
    <row r="66" spans="1:7" ht="15.75" hidden="1">
      <c r="A66" s="179"/>
      <c r="B66" s="179"/>
      <c r="C66" s="179"/>
      <c r="D66" s="180"/>
      <c r="E66" s="180"/>
      <c r="F66" s="180"/>
      <c r="G66" s="181"/>
    </row>
    <row r="67" ht="12.75" hidden="1"/>
    <row r="68" spans="1:7" ht="15.75" hidden="1">
      <c r="A68" s="179"/>
      <c r="B68" s="179"/>
      <c r="C68" s="179"/>
      <c r="D68" s="180"/>
      <c r="E68" s="180"/>
      <c r="F68" s="283"/>
      <c r="G68" s="284"/>
    </row>
    <row r="69" spans="1:7" ht="12.75" hidden="1">
      <c r="A69" s="112"/>
      <c r="B69" s="112"/>
      <c r="C69" s="112"/>
      <c r="D69" s="112"/>
      <c r="E69" s="112"/>
      <c r="F69" s="112"/>
      <c r="G69" s="112"/>
    </row>
    <row r="70" spans="1:7" ht="38.25" customHeight="1" hidden="1">
      <c r="A70" s="1084" t="s">
        <v>98</v>
      </c>
      <c r="B70" s="1084"/>
      <c r="C70" s="1084"/>
      <c r="D70" s="1084"/>
      <c r="E70" s="1084"/>
      <c r="F70" s="1084"/>
      <c r="G70" s="651">
        <f>G75</f>
        <v>0</v>
      </c>
    </row>
    <row r="71" spans="1:7" ht="31.5" customHeight="1" hidden="1">
      <c r="A71" s="1055" t="s">
        <v>99</v>
      </c>
      <c r="B71" s="1056"/>
      <c r="C71" s="1056"/>
      <c r="D71" s="1056"/>
      <c r="E71" s="1056"/>
      <c r="F71" s="1056"/>
      <c r="G71" s="1057"/>
    </row>
    <row r="72" spans="1:7" ht="31.5" customHeight="1" hidden="1">
      <c r="A72" s="124" t="s">
        <v>0</v>
      </c>
      <c r="B72" s="48" t="s">
        <v>76</v>
      </c>
      <c r="C72" s="1031" t="s">
        <v>2</v>
      </c>
      <c r="D72" s="1033"/>
      <c r="E72" s="48" t="s">
        <v>7</v>
      </c>
      <c r="F72" s="48" t="s">
        <v>54</v>
      </c>
      <c r="G72" s="125" t="s">
        <v>51</v>
      </c>
    </row>
    <row r="73" spans="1:7" ht="31.5" hidden="1">
      <c r="A73" s="124">
        <v>1</v>
      </c>
      <c r="B73" s="92" t="s">
        <v>615</v>
      </c>
      <c r="C73" s="1025" t="s">
        <v>614</v>
      </c>
      <c r="D73" s="1026"/>
      <c r="E73" s="93">
        <v>1</v>
      </c>
      <c r="F73" s="94">
        <v>0</v>
      </c>
      <c r="G73" s="270">
        <f>E73*F73</f>
        <v>0</v>
      </c>
    </row>
    <row r="74" spans="1:7" ht="15.75" hidden="1">
      <c r="A74" s="135" t="s">
        <v>35</v>
      </c>
      <c r="B74" s="92"/>
      <c r="C74" s="1025"/>
      <c r="D74" s="1026"/>
      <c r="E74" s="92"/>
      <c r="F74" s="94"/>
      <c r="G74" s="295">
        <f>E74*F74</f>
        <v>0</v>
      </c>
    </row>
    <row r="75" spans="1:7" ht="15.75" hidden="1">
      <c r="A75" s="1064" t="s">
        <v>1</v>
      </c>
      <c r="B75" s="1064"/>
      <c r="C75" s="1064"/>
      <c r="D75" s="1064"/>
      <c r="E75" s="1064"/>
      <c r="F75" s="1064"/>
      <c r="G75" s="570">
        <f>SUM(G73:G74)</f>
        <v>0</v>
      </c>
    </row>
    <row r="76" spans="1:7" ht="12.75" hidden="1">
      <c r="A76" s="112"/>
      <c r="B76" s="112"/>
      <c r="C76" s="112"/>
      <c r="D76" s="112"/>
      <c r="E76" s="112"/>
      <c r="F76" s="112"/>
      <c r="G76" s="112"/>
    </row>
    <row r="77" spans="1:7" ht="12.75" hidden="1">
      <c r="A77" s="112"/>
      <c r="B77" s="112"/>
      <c r="C77" s="112"/>
      <c r="D77" s="112"/>
      <c r="E77" s="112"/>
      <c r="F77" s="112"/>
      <c r="G77" s="112"/>
    </row>
    <row r="78" spans="1:7" ht="18.75">
      <c r="A78" s="1024" t="s">
        <v>97</v>
      </c>
      <c r="B78" s="1024"/>
      <c r="C78" s="1024"/>
      <c r="D78" s="1024"/>
      <c r="E78" s="1024"/>
      <c r="F78" s="1024"/>
      <c r="G78" s="574">
        <f>G86+G94+G182+G100+G103+G131+G138+G154+G163+G170+G188+G194+G203+G209+G215+G239+G246+G253</f>
        <v>1098641</v>
      </c>
    </row>
    <row r="79" spans="1:8" ht="12.75">
      <c r="A79" s="111"/>
      <c r="B79" s="112"/>
      <c r="C79" s="112"/>
      <c r="D79" s="112"/>
      <c r="E79" s="112"/>
      <c r="F79" s="112"/>
      <c r="G79" s="113"/>
      <c r="H79" s="652"/>
    </row>
    <row r="80" spans="1:7" ht="15.75" hidden="1">
      <c r="A80" s="1000" t="s">
        <v>100</v>
      </c>
      <c r="B80" s="1001"/>
      <c r="C80" s="1001"/>
      <c r="D80" s="1001"/>
      <c r="E80" s="1001"/>
      <c r="F80" s="1001"/>
      <c r="G80" s="1002"/>
    </row>
    <row r="81" spans="1:7" ht="31.5" hidden="1">
      <c r="A81" s="124" t="s">
        <v>0</v>
      </c>
      <c r="B81" s="1065" t="s">
        <v>57</v>
      </c>
      <c r="C81" s="1065"/>
      <c r="D81" s="4" t="s">
        <v>5</v>
      </c>
      <c r="E81" s="4" t="s">
        <v>53</v>
      </c>
      <c r="F81" s="4" t="s">
        <v>54</v>
      </c>
      <c r="G81" s="125" t="s">
        <v>51</v>
      </c>
    </row>
    <row r="82" spans="1:7" ht="15.75" hidden="1">
      <c r="A82" s="143" t="s">
        <v>185</v>
      </c>
      <c r="B82" s="1087" t="s">
        <v>183</v>
      </c>
      <c r="C82" s="1088"/>
      <c r="D82" s="136"/>
      <c r="E82" s="136"/>
      <c r="F82" s="136"/>
      <c r="G82" s="146">
        <f>E82*F82</f>
        <v>0</v>
      </c>
    </row>
    <row r="83" spans="1:7" ht="32.25" customHeight="1" hidden="1">
      <c r="A83" s="143" t="s">
        <v>185</v>
      </c>
      <c r="B83" s="1082" t="s">
        <v>184</v>
      </c>
      <c r="C83" s="1083"/>
      <c r="D83" s="79" t="s">
        <v>261</v>
      </c>
      <c r="E83" s="80">
        <v>1</v>
      </c>
      <c r="F83" s="420"/>
      <c r="G83" s="264">
        <f>E83*F83</f>
        <v>0</v>
      </c>
    </row>
    <row r="84" spans="1:8" ht="18.75" customHeight="1" hidden="1">
      <c r="A84" s="143" t="s">
        <v>186</v>
      </c>
      <c r="B84" s="1082" t="s">
        <v>500</v>
      </c>
      <c r="C84" s="1083"/>
      <c r="D84" s="79" t="s">
        <v>261</v>
      </c>
      <c r="E84" s="80">
        <v>20</v>
      </c>
      <c r="F84" s="39"/>
      <c r="G84" s="557">
        <f>E84*F84</f>
        <v>0</v>
      </c>
      <c r="H84" s="112"/>
    </row>
    <row r="85" spans="1:8" ht="18.75" customHeight="1" hidden="1">
      <c r="A85" s="143" t="s">
        <v>266</v>
      </c>
      <c r="B85" s="1082" t="s">
        <v>501</v>
      </c>
      <c r="C85" s="1083"/>
      <c r="D85" s="79" t="s">
        <v>261</v>
      </c>
      <c r="E85" s="80">
        <v>20</v>
      </c>
      <c r="F85" s="39"/>
      <c r="G85" s="557">
        <f>E85*F85</f>
        <v>0</v>
      </c>
      <c r="H85" s="112"/>
    </row>
    <row r="86" spans="1:7" ht="15.75" hidden="1">
      <c r="A86" s="977" t="s">
        <v>52</v>
      </c>
      <c r="B86" s="977"/>
      <c r="C86" s="977"/>
      <c r="D86" s="977"/>
      <c r="E86" s="977"/>
      <c r="F86" s="43"/>
      <c r="G86" s="572">
        <f>SUM(G82:G85)</f>
        <v>0</v>
      </c>
    </row>
    <row r="87" spans="1:7" ht="21" customHeight="1" hidden="1">
      <c r="A87" s="112"/>
      <c r="B87" s="112"/>
      <c r="C87" s="112"/>
      <c r="D87" s="112"/>
      <c r="E87" s="112"/>
      <c r="F87" s="112"/>
      <c r="G87" s="112"/>
    </row>
    <row r="88" spans="1:7" ht="15.75" hidden="1">
      <c r="A88" s="977" t="s">
        <v>101</v>
      </c>
      <c r="B88" s="977"/>
      <c r="C88" s="977"/>
      <c r="D88" s="977"/>
      <c r="E88" s="977"/>
      <c r="F88" s="977"/>
      <c r="G88" s="977"/>
    </row>
    <row r="89" spans="1:7" ht="15.75" hidden="1">
      <c r="A89" s="1000" t="s">
        <v>103</v>
      </c>
      <c r="B89" s="1001"/>
      <c r="C89" s="1001"/>
      <c r="D89" s="1001"/>
      <c r="E89" s="1001"/>
      <c r="F89" s="1001"/>
      <c r="G89" s="1002"/>
    </row>
    <row r="90" spans="1:7" ht="31.5" hidden="1">
      <c r="A90" s="114" t="s">
        <v>0</v>
      </c>
      <c r="B90" s="7" t="s">
        <v>57</v>
      </c>
      <c r="C90" s="4" t="s">
        <v>62</v>
      </c>
      <c r="D90" s="4" t="s">
        <v>63</v>
      </c>
      <c r="E90" s="4" t="s">
        <v>64</v>
      </c>
      <c r="F90" s="4" t="s">
        <v>72</v>
      </c>
      <c r="G90" s="125" t="s">
        <v>51</v>
      </c>
    </row>
    <row r="91" spans="1:7" ht="15.75" hidden="1">
      <c r="A91" s="1037" t="s">
        <v>37</v>
      </c>
      <c r="B91" s="1051" t="s">
        <v>58</v>
      </c>
      <c r="C91" s="36" t="s">
        <v>60</v>
      </c>
      <c r="D91" s="72">
        <v>1</v>
      </c>
      <c r="E91" s="72">
        <v>0</v>
      </c>
      <c r="F91" s="291">
        <v>0</v>
      </c>
      <c r="G91" s="552"/>
    </row>
    <row r="92" spans="1:7" ht="15.75" hidden="1">
      <c r="A92" s="1038"/>
      <c r="B92" s="1052"/>
      <c r="C92" s="36" t="s">
        <v>61</v>
      </c>
      <c r="D92" s="72">
        <v>1</v>
      </c>
      <c r="E92" s="701"/>
      <c r="F92" s="291">
        <v>0</v>
      </c>
      <c r="G92" s="552">
        <f>D92*F92</f>
        <v>0</v>
      </c>
    </row>
    <row r="93" spans="1:8" ht="15.75" hidden="1">
      <c r="A93" s="149" t="s">
        <v>38</v>
      </c>
      <c r="B93" s="85" t="s">
        <v>59</v>
      </c>
      <c r="C93" s="78"/>
      <c r="D93" s="72"/>
      <c r="E93" s="72"/>
      <c r="F93" s="84"/>
      <c r="G93" s="346">
        <v>0</v>
      </c>
      <c r="H93" s="112"/>
    </row>
    <row r="94" spans="1:7" ht="15.75" hidden="1">
      <c r="A94" s="959" t="s">
        <v>1</v>
      </c>
      <c r="B94" s="959"/>
      <c r="C94" s="959"/>
      <c r="D94" s="959"/>
      <c r="E94" s="959"/>
      <c r="F94" s="959"/>
      <c r="G94" s="572">
        <f>SUM(G91:G93)</f>
        <v>0</v>
      </c>
    </row>
    <row r="95" spans="1:7" ht="11.25" customHeight="1" hidden="1">
      <c r="A95" s="112"/>
      <c r="B95" s="112"/>
      <c r="C95" s="112"/>
      <c r="D95" s="112"/>
      <c r="E95" s="112"/>
      <c r="F95" s="112"/>
      <c r="G95" s="112"/>
    </row>
    <row r="96" spans="1:7" ht="33.75" customHeight="1" hidden="1">
      <c r="A96" s="1070" t="s">
        <v>111</v>
      </c>
      <c r="B96" s="1071"/>
      <c r="C96" s="1071"/>
      <c r="D96" s="1071"/>
      <c r="E96" s="1071"/>
      <c r="F96" s="1071"/>
      <c r="G96" s="1072"/>
    </row>
    <row r="97" spans="1:7" ht="31.5" hidden="1">
      <c r="A97" s="124" t="s">
        <v>0</v>
      </c>
      <c r="B97" s="7" t="s">
        <v>57</v>
      </c>
      <c r="C97" s="998" t="s">
        <v>7</v>
      </c>
      <c r="D97" s="1076"/>
      <c r="E97" s="4" t="s">
        <v>73</v>
      </c>
      <c r="F97" s="4" t="s">
        <v>68</v>
      </c>
      <c r="G97" s="125" t="s">
        <v>51</v>
      </c>
    </row>
    <row r="98" spans="1:7" ht="15.75" hidden="1">
      <c r="A98" s="150">
        <v>1</v>
      </c>
      <c r="B98" s="82"/>
      <c r="C98" s="1080"/>
      <c r="D98" s="1081"/>
      <c r="E98" s="89"/>
      <c r="F98" s="84"/>
      <c r="G98" s="152">
        <f>C98*E98*F98</f>
        <v>0</v>
      </c>
    </row>
    <row r="99" spans="1:7" ht="15.75" hidden="1">
      <c r="A99" s="153" t="s">
        <v>35</v>
      </c>
      <c r="B99" s="82"/>
      <c r="C99" s="1073"/>
      <c r="D99" s="1074"/>
      <c r="E99" s="90"/>
      <c r="F99" s="71"/>
      <c r="G99" s="154">
        <f>F99*2</f>
        <v>0</v>
      </c>
    </row>
    <row r="100" spans="1:7" ht="15.75" hidden="1">
      <c r="A100" s="989" t="s">
        <v>1</v>
      </c>
      <c r="B100" s="990"/>
      <c r="C100" s="990"/>
      <c r="D100" s="990"/>
      <c r="E100" s="990"/>
      <c r="F100" s="991"/>
      <c r="G100" s="155">
        <f>SUM(G98:G99)</f>
        <v>0</v>
      </c>
    </row>
    <row r="101" spans="1:7" ht="15.75" hidden="1">
      <c r="A101" s="179"/>
      <c r="B101" s="179"/>
      <c r="C101" s="179"/>
      <c r="D101" s="180"/>
      <c r="E101" s="180"/>
      <c r="F101" s="283"/>
      <c r="G101" s="284"/>
    </row>
    <row r="102" spans="1:8" ht="18" customHeight="1" hidden="1">
      <c r="A102" s="112"/>
      <c r="B102" s="112"/>
      <c r="C102" s="112"/>
      <c r="D102" s="112"/>
      <c r="E102" s="112"/>
      <c r="F102" s="112"/>
      <c r="G102" s="112"/>
      <c r="H102" s="112"/>
    </row>
    <row r="103" spans="1:7" ht="18" customHeight="1">
      <c r="A103" s="977" t="s">
        <v>99</v>
      </c>
      <c r="B103" s="977"/>
      <c r="C103" s="977"/>
      <c r="D103" s="977"/>
      <c r="E103" s="977"/>
      <c r="F103" s="977"/>
      <c r="G103" s="289">
        <f>G109+G115</f>
        <v>112928.99</v>
      </c>
    </row>
    <row r="104" spans="1:7" ht="15.75" hidden="1">
      <c r="A104" s="1000" t="s">
        <v>106</v>
      </c>
      <c r="B104" s="1001"/>
      <c r="C104" s="1001"/>
      <c r="D104" s="1001"/>
      <c r="E104" s="1001"/>
      <c r="F104" s="1001"/>
      <c r="G104" s="1002"/>
    </row>
    <row r="105" spans="1:7" ht="31.5" hidden="1">
      <c r="A105" s="124" t="s">
        <v>0</v>
      </c>
      <c r="B105" s="5" t="s">
        <v>57</v>
      </c>
      <c r="C105" s="4" t="s">
        <v>6</v>
      </c>
      <c r="D105" s="4" t="s">
        <v>71</v>
      </c>
      <c r="E105" s="4" t="s">
        <v>73</v>
      </c>
      <c r="F105" s="4" t="s">
        <v>74</v>
      </c>
      <c r="G105" s="125" t="s">
        <v>51</v>
      </c>
    </row>
    <row r="106" spans="1:7" ht="15.75" hidden="1">
      <c r="A106" s="124">
        <v>1</v>
      </c>
      <c r="B106" s="92" t="s">
        <v>70</v>
      </c>
      <c r="C106" s="4" t="s">
        <v>65</v>
      </c>
      <c r="D106" s="91"/>
      <c r="E106" s="93"/>
      <c r="F106" s="94"/>
      <c r="G106" s="126">
        <f>D106*E106*F106</f>
        <v>0</v>
      </c>
    </row>
    <row r="107" spans="1:7" ht="31.5" customHeight="1" hidden="1">
      <c r="A107" s="124">
        <v>1</v>
      </c>
      <c r="B107" s="92" t="s">
        <v>264</v>
      </c>
      <c r="C107" s="1025"/>
      <c r="D107" s="1026"/>
      <c r="E107" s="93"/>
      <c r="F107" s="356"/>
      <c r="G107" s="270">
        <f>E107*F107</f>
        <v>0</v>
      </c>
    </row>
    <row r="108" spans="1:7" ht="30" customHeight="1" hidden="1">
      <c r="A108" s="357">
        <v>1</v>
      </c>
      <c r="B108" s="92" t="s">
        <v>515</v>
      </c>
      <c r="C108" s="1025" t="s">
        <v>639</v>
      </c>
      <c r="D108" s="1026"/>
      <c r="E108" s="93"/>
      <c r="F108" s="356"/>
      <c r="G108" s="295">
        <f>E108*F108</f>
        <v>0</v>
      </c>
    </row>
    <row r="109" spans="1:7" ht="15.75" hidden="1">
      <c r="A109" s="959" t="s">
        <v>1</v>
      </c>
      <c r="B109" s="959"/>
      <c r="C109" s="959"/>
      <c r="D109" s="959"/>
      <c r="E109" s="959"/>
      <c r="F109" s="959"/>
      <c r="G109" s="570">
        <f>SUM(G106:G108)</f>
        <v>0</v>
      </c>
    </row>
    <row r="110" spans="1:7" ht="12.75" hidden="1">
      <c r="A110" s="112"/>
      <c r="B110" s="112"/>
      <c r="C110" s="112"/>
      <c r="D110" s="112"/>
      <c r="E110" s="112"/>
      <c r="F110" s="112"/>
      <c r="G110" s="112"/>
    </row>
    <row r="111" spans="1:7" ht="15.75">
      <c r="A111" s="977" t="s">
        <v>107</v>
      </c>
      <c r="B111" s="977"/>
      <c r="C111" s="977"/>
      <c r="D111" s="977"/>
      <c r="E111" s="977"/>
      <c r="F111" s="977"/>
      <c r="G111" s="977"/>
    </row>
    <row r="112" spans="1:7" ht="31.5">
      <c r="A112" s="4" t="s">
        <v>0</v>
      </c>
      <c r="B112" s="48" t="s">
        <v>76</v>
      </c>
      <c r="C112" s="963" t="s">
        <v>2</v>
      </c>
      <c r="D112" s="963"/>
      <c r="E112" s="48" t="s">
        <v>7</v>
      </c>
      <c r="F112" s="48" t="s">
        <v>54</v>
      </c>
      <c r="G112" s="673" t="s">
        <v>51</v>
      </c>
    </row>
    <row r="113" spans="1:7" ht="39" customHeight="1">
      <c r="A113" s="4">
        <v>1</v>
      </c>
      <c r="B113" s="360" t="s">
        <v>799</v>
      </c>
      <c r="C113" s="956" t="s">
        <v>798</v>
      </c>
      <c r="D113" s="956"/>
      <c r="E113" s="91">
        <v>1</v>
      </c>
      <c r="F113" s="94">
        <v>112928.99</v>
      </c>
      <c r="G113" s="674">
        <f>E113*F113</f>
        <v>112928.99</v>
      </c>
    </row>
    <row r="114" spans="1:7" ht="15.75" hidden="1">
      <c r="A114" s="675" t="s">
        <v>35</v>
      </c>
      <c r="B114" s="360"/>
      <c r="C114" s="956"/>
      <c r="D114" s="956"/>
      <c r="E114" s="360"/>
      <c r="F114" s="94"/>
      <c r="G114" s="95">
        <f>E114*F114</f>
        <v>0</v>
      </c>
    </row>
    <row r="115" spans="1:7" ht="15.75">
      <c r="A115" s="959" t="s">
        <v>1</v>
      </c>
      <c r="B115" s="959"/>
      <c r="C115" s="959"/>
      <c r="D115" s="959"/>
      <c r="E115" s="959"/>
      <c r="F115" s="959"/>
      <c r="G115" s="570">
        <f>SUM(G113:G114)</f>
        <v>112928.99</v>
      </c>
    </row>
    <row r="116" spans="1:7" ht="15.75">
      <c r="A116" s="179"/>
      <c r="B116" s="179"/>
      <c r="C116" s="179"/>
      <c r="D116" s="180"/>
      <c r="E116" s="180"/>
      <c r="F116" s="283"/>
      <c r="G116" s="284"/>
    </row>
    <row r="117" spans="1:7" ht="15.75" hidden="1">
      <c r="A117" s="179"/>
      <c r="B117" s="179"/>
      <c r="C117" s="179"/>
      <c r="D117" s="180"/>
      <c r="E117" s="180"/>
      <c r="F117" s="283"/>
      <c r="G117" s="284"/>
    </row>
    <row r="118" spans="1:7" ht="15.75" hidden="1">
      <c r="A118" s="179"/>
      <c r="B118" s="581" t="s">
        <v>839</v>
      </c>
      <c r="C118" s="582">
        <v>0</v>
      </c>
      <c r="D118" s="180"/>
      <c r="E118" s="180"/>
      <c r="F118" s="180"/>
      <c r="G118" s="181"/>
    </row>
    <row r="119" spans="1:8" ht="12.75" hidden="1">
      <c r="A119" s="112"/>
      <c r="B119" s="581" t="s">
        <v>252</v>
      </c>
      <c r="C119" s="582">
        <f>C118-G103</f>
        <v>-112928.99</v>
      </c>
      <c r="D119" s="112"/>
      <c r="E119" s="112"/>
      <c r="F119" s="112"/>
      <c r="G119" s="112"/>
      <c r="H119" s="112"/>
    </row>
    <row r="120" spans="1:8" ht="12.75" hidden="1">
      <c r="A120" s="112"/>
      <c r="B120" s="583"/>
      <c r="C120" s="584"/>
      <c r="D120" s="112"/>
      <c r="E120" s="112"/>
      <c r="F120" s="112"/>
      <c r="G120" s="112"/>
      <c r="H120" s="112"/>
    </row>
    <row r="121" spans="1:8" ht="12.75" hidden="1">
      <c r="A121" s="112"/>
      <c r="B121" s="583"/>
      <c r="C121" s="584"/>
      <c r="D121" s="112"/>
      <c r="E121" s="112"/>
      <c r="F121" s="112"/>
      <c r="G121" s="112"/>
      <c r="H121" s="112"/>
    </row>
    <row r="122" spans="1:8" ht="12.75" hidden="1">
      <c r="A122" s="112"/>
      <c r="B122" s="583"/>
      <c r="C122" s="584"/>
      <c r="D122" s="112"/>
      <c r="E122" s="112"/>
      <c r="F122" s="112"/>
      <c r="G122" s="112"/>
      <c r="H122" s="112"/>
    </row>
    <row r="123" spans="1:8" ht="15.75" hidden="1">
      <c r="A123" s="1089" t="s">
        <v>847</v>
      </c>
      <c r="B123" s="1089"/>
      <c r="C123" s="1089"/>
      <c r="D123" s="1089"/>
      <c r="E123" s="1089"/>
      <c r="F123" s="1089"/>
      <c r="G123" s="565"/>
      <c r="H123" s="112"/>
    </row>
    <row r="124" spans="1:7" ht="12" customHeight="1" hidden="1">
      <c r="A124" s="112"/>
      <c r="B124" s="112"/>
      <c r="C124" s="112"/>
      <c r="D124" s="112"/>
      <c r="E124" s="112"/>
      <c r="F124" s="112"/>
      <c r="G124" s="112"/>
    </row>
    <row r="125" spans="1:7" ht="15.75">
      <c r="A125" s="977" t="s">
        <v>94</v>
      </c>
      <c r="B125" s="977"/>
      <c r="C125" s="977"/>
      <c r="D125" s="977"/>
      <c r="E125" s="977"/>
      <c r="F125" s="977"/>
      <c r="G125" s="977"/>
    </row>
    <row r="126" spans="1:7" ht="31.5">
      <c r="A126" s="124" t="s">
        <v>0</v>
      </c>
      <c r="B126" s="1027" t="s">
        <v>57</v>
      </c>
      <c r="C126" s="1028"/>
      <c r="D126" s="4" t="s">
        <v>5</v>
      </c>
      <c r="E126" s="5" t="s">
        <v>53</v>
      </c>
      <c r="F126" s="4" t="s">
        <v>54</v>
      </c>
      <c r="G126" s="125" t="s">
        <v>51</v>
      </c>
    </row>
    <row r="127" spans="1:7" ht="16.5" customHeight="1">
      <c r="A127" s="145" t="s">
        <v>185</v>
      </c>
      <c r="B127" s="361" t="s">
        <v>929</v>
      </c>
      <c r="C127" s="362"/>
      <c r="D127" s="79" t="s">
        <v>265</v>
      </c>
      <c r="E127" s="102">
        <v>1</v>
      </c>
      <c r="F127" s="420">
        <v>121435.17</v>
      </c>
      <c r="G127" s="264">
        <f>E127*F127</f>
        <v>121435.17</v>
      </c>
    </row>
    <row r="128" spans="1:7" ht="16.5" customHeight="1">
      <c r="A128" s="145" t="s">
        <v>186</v>
      </c>
      <c r="B128" s="1082" t="s">
        <v>755</v>
      </c>
      <c r="C128" s="1083"/>
      <c r="D128" s="79" t="s">
        <v>751</v>
      </c>
      <c r="E128" s="102">
        <v>11</v>
      </c>
      <c r="F128" s="420">
        <v>11700</v>
      </c>
      <c r="G128" s="264">
        <f>E128*F128</f>
        <v>128700</v>
      </c>
    </row>
    <row r="129" spans="1:7" ht="16.5" customHeight="1">
      <c r="A129" s="145" t="s">
        <v>266</v>
      </c>
      <c r="B129" s="1082" t="s">
        <v>756</v>
      </c>
      <c r="C129" s="1083"/>
      <c r="D129" s="79" t="s">
        <v>751</v>
      </c>
      <c r="E129" s="102">
        <v>1</v>
      </c>
      <c r="F129" s="420">
        <v>11300</v>
      </c>
      <c r="G129" s="264">
        <f>E129*F129</f>
        <v>11300</v>
      </c>
    </row>
    <row r="130" spans="1:7" ht="16.5" customHeight="1">
      <c r="A130" s="116">
        <v>4</v>
      </c>
      <c r="B130" s="1066" t="s">
        <v>611</v>
      </c>
      <c r="C130" s="1075"/>
      <c r="D130" s="79" t="s">
        <v>751</v>
      </c>
      <c r="E130" s="558">
        <v>12</v>
      </c>
      <c r="F130" s="420">
        <v>11000</v>
      </c>
      <c r="G130" s="264">
        <f>E130*F130</f>
        <v>132000</v>
      </c>
    </row>
    <row r="131" spans="1:7" ht="15.75">
      <c r="A131" s="977" t="s">
        <v>1</v>
      </c>
      <c r="B131" s="977"/>
      <c r="C131" s="977"/>
      <c r="D131" s="136"/>
      <c r="E131" s="136"/>
      <c r="F131" s="139"/>
      <c r="G131" s="572">
        <f>SUM(G127:G130)</f>
        <v>393435.17</v>
      </c>
    </row>
    <row r="132" spans="1:8" ht="11.25" customHeight="1">
      <c r="A132" s="47"/>
      <c r="B132" s="47"/>
      <c r="C132" s="646"/>
      <c r="D132" s="47"/>
      <c r="E132" s="645"/>
      <c r="F132" s="645"/>
      <c r="G132" s="49"/>
      <c r="H132" s="112"/>
    </row>
    <row r="133" spans="1:7" ht="12.75" customHeight="1" hidden="1">
      <c r="A133" s="112"/>
      <c r="B133" s="112"/>
      <c r="C133" s="112"/>
      <c r="D133" s="112"/>
      <c r="E133" s="112"/>
      <c r="F133" s="112"/>
      <c r="G133" s="112"/>
    </row>
    <row r="134" spans="1:7" ht="15.75" hidden="1">
      <c r="A134" s="1058" t="s">
        <v>113</v>
      </c>
      <c r="B134" s="1059"/>
      <c r="C134" s="1059"/>
      <c r="D134" s="1059"/>
      <c r="E134" s="1059"/>
      <c r="F134" s="1059"/>
      <c r="G134" s="1060"/>
    </row>
    <row r="135" spans="1:7" ht="31.5" hidden="1">
      <c r="A135" s="124" t="s">
        <v>0</v>
      </c>
      <c r="B135" s="1027" t="s">
        <v>57</v>
      </c>
      <c r="C135" s="1028"/>
      <c r="D135" s="4" t="s">
        <v>5</v>
      </c>
      <c r="E135" s="5" t="s">
        <v>53</v>
      </c>
      <c r="F135" s="4" t="s">
        <v>54</v>
      </c>
      <c r="G135" s="125" t="s">
        <v>51</v>
      </c>
    </row>
    <row r="136" spans="1:7" ht="15.75" hidden="1">
      <c r="A136" s="116" t="s">
        <v>37</v>
      </c>
      <c r="B136" s="1087" t="s">
        <v>112</v>
      </c>
      <c r="C136" s="1090"/>
      <c r="D136" s="136"/>
      <c r="E136" s="136"/>
      <c r="F136" s="136"/>
      <c r="G136" s="146">
        <f>E136*F136</f>
        <v>0</v>
      </c>
    </row>
    <row r="137" spans="1:7" ht="15.75" hidden="1">
      <c r="A137" s="145" t="s">
        <v>35</v>
      </c>
      <c r="B137" s="1066"/>
      <c r="C137" s="1075"/>
      <c r="D137" s="79"/>
      <c r="E137" s="97"/>
      <c r="F137" s="81"/>
      <c r="G137" s="146">
        <f>E137*F137</f>
        <v>0</v>
      </c>
    </row>
    <row r="138" spans="1:7" ht="15.75" hidden="1">
      <c r="A138" s="1000" t="s">
        <v>1</v>
      </c>
      <c r="B138" s="1001"/>
      <c r="C138" s="1001"/>
      <c r="D138" s="136"/>
      <c r="E138" s="136"/>
      <c r="F138" s="139"/>
      <c r="G138" s="142">
        <f>SUM(G136:G137)</f>
        <v>0</v>
      </c>
    </row>
    <row r="139" spans="1:7" ht="31.5" customHeight="1" hidden="1">
      <c r="A139" s="111"/>
      <c r="B139" s="112"/>
      <c r="C139" s="112"/>
      <c r="D139" s="112"/>
      <c r="E139" s="112"/>
      <c r="F139" s="112"/>
      <c r="G139" s="113"/>
    </row>
    <row r="140" spans="1:7" ht="15.75" hidden="1">
      <c r="A140" s="1000" t="s">
        <v>116</v>
      </c>
      <c r="B140" s="1001"/>
      <c r="C140" s="1001"/>
      <c r="D140" s="1001"/>
      <c r="E140" s="1001"/>
      <c r="F140" s="1001"/>
      <c r="G140" s="1002"/>
    </row>
    <row r="141" spans="1:7" ht="31.5" hidden="1">
      <c r="A141" s="124" t="s">
        <v>0</v>
      </c>
      <c r="B141" s="1027" t="s">
        <v>57</v>
      </c>
      <c r="C141" s="1028"/>
      <c r="D141" s="4" t="s">
        <v>5</v>
      </c>
      <c r="E141" s="5" t="s">
        <v>53</v>
      </c>
      <c r="F141" s="4" t="s">
        <v>54</v>
      </c>
      <c r="G141" s="125" t="s">
        <v>51</v>
      </c>
    </row>
    <row r="142" spans="1:7" ht="15.75" hidden="1">
      <c r="A142" s="116" t="s">
        <v>37</v>
      </c>
      <c r="B142" s="1087" t="s">
        <v>117</v>
      </c>
      <c r="C142" s="1090"/>
      <c r="D142" s="136"/>
      <c r="E142" s="136"/>
      <c r="F142" s="136"/>
      <c r="G142" s="157"/>
    </row>
    <row r="143" spans="1:7" ht="15.75" hidden="1">
      <c r="A143" s="143" t="s">
        <v>36</v>
      </c>
      <c r="B143" s="1066"/>
      <c r="C143" s="1075"/>
      <c r="D143" s="79"/>
      <c r="E143" s="97"/>
      <c r="F143" s="39"/>
      <c r="G143" s="144">
        <f>E143*F143*12</f>
        <v>0</v>
      </c>
    </row>
    <row r="144" spans="1:7" ht="15.75" hidden="1">
      <c r="A144" s="145" t="s">
        <v>185</v>
      </c>
      <c r="B144" s="1066" t="s">
        <v>640</v>
      </c>
      <c r="C144" s="1075"/>
      <c r="D144" s="79" t="s">
        <v>261</v>
      </c>
      <c r="E144" s="97">
        <v>1</v>
      </c>
      <c r="F144" s="81">
        <v>0</v>
      </c>
      <c r="G144" s="146">
        <f>E144*F144</f>
        <v>0</v>
      </c>
    </row>
    <row r="145" spans="1:7" ht="15.75" hidden="1">
      <c r="A145" s="143" t="s">
        <v>38</v>
      </c>
      <c r="B145" s="1066" t="s">
        <v>118</v>
      </c>
      <c r="C145" s="1075"/>
      <c r="D145" s="78"/>
      <c r="E145" s="78"/>
      <c r="F145" s="136"/>
      <c r="G145" s="157"/>
    </row>
    <row r="146" spans="1:7" ht="15.75" hidden="1">
      <c r="A146" s="143" t="s">
        <v>39</v>
      </c>
      <c r="B146" s="1066"/>
      <c r="C146" s="1075"/>
      <c r="D146" s="79"/>
      <c r="E146" s="97"/>
      <c r="F146" s="39"/>
      <c r="G146" s="144">
        <f>E146*F146</f>
        <v>0</v>
      </c>
    </row>
    <row r="147" spans="1:7" ht="15.75" hidden="1">
      <c r="A147" s="145" t="s">
        <v>35</v>
      </c>
      <c r="B147" s="1066"/>
      <c r="C147" s="1075"/>
      <c r="D147" s="79"/>
      <c r="E147" s="97"/>
      <c r="F147" s="81"/>
      <c r="G147" s="146">
        <f>E147*F147</f>
        <v>0</v>
      </c>
    </row>
    <row r="148" spans="1:7" ht="15.75" hidden="1">
      <c r="A148" s="143" t="s">
        <v>40</v>
      </c>
      <c r="B148" s="1066" t="s">
        <v>119</v>
      </c>
      <c r="C148" s="1075"/>
      <c r="D148" s="78"/>
      <c r="E148" s="78"/>
      <c r="F148" s="136"/>
      <c r="G148" s="157"/>
    </row>
    <row r="149" spans="1:7" ht="15.75" hidden="1">
      <c r="A149" s="143" t="s">
        <v>41</v>
      </c>
      <c r="B149" s="1066"/>
      <c r="C149" s="1075"/>
      <c r="D149" s="79"/>
      <c r="E149" s="97"/>
      <c r="F149" s="39"/>
      <c r="G149" s="144">
        <f>E149*F149</f>
        <v>0</v>
      </c>
    </row>
    <row r="150" spans="1:7" ht="15.75" hidden="1">
      <c r="A150" s="145" t="s">
        <v>35</v>
      </c>
      <c r="B150" s="1066"/>
      <c r="C150" s="1075"/>
      <c r="D150" s="79"/>
      <c r="E150" s="97"/>
      <c r="F150" s="81"/>
      <c r="G150" s="146">
        <f>E150*F150</f>
        <v>0</v>
      </c>
    </row>
    <row r="151" spans="1:7" ht="15.75" hidden="1">
      <c r="A151" s="143" t="s">
        <v>114</v>
      </c>
      <c r="B151" s="1066" t="s">
        <v>120</v>
      </c>
      <c r="C151" s="1075"/>
      <c r="D151" s="78"/>
      <c r="E151" s="78"/>
      <c r="F151" s="136"/>
      <c r="G151" s="157"/>
    </row>
    <row r="152" spans="1:7" ht="15.75" hidden="1">
      <c r="A152" s="143" t="s">
        <v>115</v>
      </c>
      <c r="B152" s="1066"/>
      <c r="C152" s="1075"/>
      <c r="D152" s="79"/>
      <c r="E152" s="97"/>
      <c r="F152" s="39"/>
      <c r="G152" s="144">
        <f>E152*F152</f>
        <v>0</v>
      </c>
    </row>
    <row r="153" spans="1:7" ht="15.75" hidden="1">
      <c r="A153" s="145" t="s">
        <v>35</v>
      </c>
      <c r="B153" s="1066"/>
      <c r="C153" s="1075"/>
      <c r="D153" s="79"/>
      <c r="E153" s="97"/>
      <c r="F153" s="81"/>
      <c r="G153" s="146">
        <f>E153*F153</f>
        <v>0</v>
      </c>
    </row>
    <row r="154" spans="1:7" ht="15.75" hidden="1">
      <c r="A154" s="1000" t="s">
        <v>1</v>
      </c>
      <c r="B154" s="1001"/>
      <c r="C154" s="1001"/>
      <c r="D154" s="136"/>
      <c r="E154" s="136"/>
      <c r="F154" s="139"/>
      <c r="G154" s="142">
        <f>SUM(G142:G153)</f>
        <v>0</v>
      </c>
    </row>
    <row r="155" spans="1:7" ht="31.5" customHeight="1" hidden="1">
      <c r="A155" s="111"/>
      <c r="B155" s="112"/>
      <c r="C155" s="112"/>
      <c r="D155" s="112"/>
      <c r="E155" s="112"/>
      <c r="F155" s="112"/>
      <c r="G155" s="113"/>
    </row>
    <row r="156" spans="1:7" ht="15.75" hidden="1">
      <c r="A156" s="1077" t="s">
        <v>202</v>
      </c>
      <c r="B156" s="1078"/>
      <c r="C156" s="1078"/>
      <c r="D156" s="1078"/>
      <c r="E156" s="1078"/>
      <c r="F156" s="1078"/>
      <c r="G156" s="1079"/>
    </row>
    <row r="157" spans="1:7" ht="31.5" hidden="1">
      <c r="A157" s="124" t="s">
        <v>0</v>
      </c>
      <c r="B157" s="1031" t="s">
        <v>80</v>
      </c>
      <c r="C157" s="1032"/>
      <c r="D157" s="1033"/>
      <c r="E157" s="48" t="s">
        <v>7</v>
      </c>
      <c r="F157" s="48" t="s">
        <v>54</v>
      </c>
      <c r="G157" s="125" t="s">
        <v>51</v>
      </c>
    </row>
    <row r="158" spans="1:7" ht="15.75" hidden="1">
      <c r="A158" s="124">
        <v>1</v>
      </c>
      <c r="B158" s="1044"/>
      <c r="C158" s="1045"/>
      <c r="D158" s="1046"/>
      <c r="E158" s="202"/>
      <c r="F158" s="269"/>
      <c r="G158" s="126">
        <f>E158*F158</f>
        <v>0</v>
      </c>
    </row>
    <row r="159" spans="1:7" ht="18.75" customHeight="1" hidden="1">
      <c r="A159" s="124">
        <v>2</v>
      </c>
      <c r="B159" s="1044"/>
      <c r="C159" s="1045"/>
      <c r="D159" s="1046"/>
      <c r="E159" s="256"/>
      <c r="F159" s="271"/>
      <c r="G159" s="126">
        <f>E159*F159</f>
        <v>0</v>
      </c>
    </row>
    <row r="160" spans="1:7" ht="15.75" hidden="1">
      <c r="A160" s="135">
        <v>3</v>
      </c>
      <c r="B160" s="1044"/>
      <c r="C160" s="1045"/>
      <c r="D160" s="1046"/>
      <c r="E160" s="98"/>
      <c r="F160" s="94"/>
      <c r="G160" s="128">
        <f>E160*F160</f>
        <v>0</v>
      </c>
    </row>
    <row r="161" spans="1:7" ht="15.75" hidden="1">
      <c r="A161" s="124"/>
      <c r="B161" s="198"/>
      <c r="C161" s="199"/>
      <c r="D161" s="200"/>
      <c r="E161" s="98"/>
      <c r="F161" s="94"/>
      <c r="G161" s="126"/>
    </row>
    <row r="162" spans="1:7" ht="15.75" hidden="1">
      <c r="A162" s="135" t="s">
        <v>35</v>
      </c>
      <c r="B162" s="1044"/>
      <c r="C162" s="1045"/>
      <c r="D162" s="1046"/>
      <c r="E162" s="98"/>
      <c r="F162" s="94"/>
      <c r="G162" s="128">
        <f>E162*F162</f>
        <v>0</v>
      </c>
    </row>
    <row r="163" spans="1:7" ht="15.75" hidden="1">
      <c r="A163" s="973" t="s">
        <v>1</v>
      </c>
      <c r="B163" s="974"/>
      <c r="C163" s="974"/>
      <c r="D163" s="975"/>
      <c r="E163" s="140"/>
      <c r="F163" s="140"/>
      <c r="G163" s="129">
        <f>SUM(G158:G162)</f>
        <v>0</v>
      </c>
    </row>
    <row r="164" spans="1:7" ht="31.5" customHeight="1" hidden="1">
      <c r="A164" s="111"/>
      <c r="B164" s="112"/>
      <c r="C164" s="112"/>
      <c r="D164" s="112"/>
      <c r="E164" s="112"/>
      <c r="F164" s="112"/>
      <c r="G164" s="113"/>
    </row>
    <row r="165" spans="1:7" ht="15.75" hidden="1">
      <c r="A165" s="1077" t="s">
        <v>108</v>
      </c>
      <c r="B165" s="1078"/>
      <c r="C165" s="1078"/>
      <c r="D165" s="1078"/>
      <c r="E165" s="1078"/>
      <c r="F165" s="1078"/>
      <c r="G165" s="1079"/>
    </row>
    <row r="166" spans="1:7" ht="31.5" hidden="1">
      <c r="A166" s="124" t="s">
        <v>0</v>
      </c>
      <c r="B166" s="1031" t="s">
        <v>2</v>
      </c>
      <c r="C166" s="1032"/>
      <c r="D166" s="1033"/>
      <c r="E166" s="48" t="s">
        <v>7</v>
      </c>
      <c r="F166" s="48" t="s">
        <v>54</v>
      </c>
      <c r="G166" s="125" t="s">
        <v>51</v>
      </c>
    </row>
    <row r="167" spans="1:7" ht="15.75" hidden="1">
      <c r="A167" s="124">
        <v>1</v>
      </c>
      <c r="B167" s="1039"/>
      <c r="C167" s="1040"/>
      <c r="D167" s="1041"/>
      <c r="E167" s="98"/>
      <c r="F167" s="561"/>
      <c r="G167" s="270">
        <f>E167*F167</f>
        <v>0</v>
      </c>
    </row>
    <row r="168" spans="1:7" ht="15.75" customHeight="1" hidden="1">
      <c r="A168" s="559">
        <v>2</v>
      </c>
      <c r="B168" s="1039"/>
      <c r="C168" s="1040"/>
      <c r="D168" s="1041"/>
      <c r="E168" s="98"/>
      <c r="F168" s="561"/>
      <c r="G168" s="295">
        <f>E168*F168</f>
        <v>0</v>
      </c>
    </row>
    <row r="169" spans="1:7" ht="15.75" customHeight="1" hidden="1">
      <c r="A169" s="559">
        <v>3</v>
      </c>
      <c r="B169" s="1039"/>
      <c r="C169" s="1040"/>
      <c r="D169" s="1041"/>
      <c r="E169" s="98"/>
      <c r="F169" s="561"/>
      <c r="G169" s="295">
        <f>E169*F169</f>
        <v>0</v>
      </c>
    </row>
    <row r="170" spans="1:9" ht="15.75" hidden="1">
      <c r="A170" s="959" t="s">
        <v>1</v>
      </c>
      <c r="B170" s="959"/>
      <c r="C170" s="959"/>
      <c r="D170" s="959"/>
      <c r="E170" s="141"/>
      <c r="F170" s="141"/>
      <c r="G170" s="570">
        <f>SUM(G167:G169)</f>
        <v>0</v>
      </c>
      <c r="I170" s="652"/>
    </row>
    <row r="171" spans="1:7" ht="15.75" hidden="1">
      <c r="A171" s="179"/>
      <c r="B171" s="179"/>
      <c r="C171" s="179"/>
      <c r="D171" s="180"/>
      <c r="E171" s="180"/>
      <c r="F171" s="283"/>
      <c r="G171" s="284"/>
    </row>
    <row r="172" spans="1:7" ht="15" customHeight="1" hidden="1">
      <c r="A172" s="112"/>
      <c r="B172" s="112"/>
      <c r="C172" s="112"/>
      <c r="D172" s="112"/>
      <c r="E172" s="112"/>
      <c r="F172" s="112"/>
      <c r="G172" s="112"/>
    </row>
    <row r="173" spans="1:7" ht="15.75" hidden="1">
      <c r="A173" s="977" t="s">
        <v>105</v>
      </c>
      <c r="B173" s="977"/>
      <c r="C173" s="977"/>
      <c r="D173" s="977"/>
      <c r="E173" s="977"/>
      <c r="F173" s="977"/>
      <c r="G173" s="977"/>
    </row>
    <row r="174" spans="1:7" ht="31.5" hidden="1">
      <c r="A174" s="124" t="s">
        <v>0</v>
      </c>
      <c r="B174" s="7" t="s">
        <v>57</v>
      </c>
      <c r="C174" s="4" t="s">
        <v>6</v>
      </c>
      <c r="D174" s="4" t="s">
        <v>7</v>
      </c>
      <c r="E174" s="998" t="s">
        <v>69</v>
      </c>
      <c r="F174" s="999"/>
      <c r="G174" s="125" t="s">
        <v>51</v>
      </c>
    </row>
    <row r="175" spans="1:7" ht="15.75" hidden="1">
      <c r="A175" s="156">
        <v>1</v>
      </c>
      <c r="B175" s="42" t="s">
        <v>8</v>
      </c>
      <c r="C175" s="4" t="s">
        <v>9</v>
      </c>
      <c r="D175" s="65"/>
      <c r="E175" s="1029"/>
      <c r="F175" s="1030"/>
      <c r="G175" s="262">
        <f>D175*E175</f>
        <v>0</v>
      </c>
    </row>
    <row r="176" spans="1:7" ht="15.75" hidden="1">
      <c r="A176" s="156"/>
      <c r="B176" s="42" t="s">
        <v>455</v>
      </c>
      <c r="C176" s="4"/>
      <c r="D176" s="88"/>
      <c r="E176" s="86"/>
      <c r="F176" s="201"/>
      <c r="G176" s="262">
        <f>G175*5.1%</f>
        <v>0</v>
      </c>
    </row>
    <row r="177" spans="1:7" ht="15.75" hidden="1">
      <c r="A177" s="156">
        <v>1</v>
      </c>
      <c r="B177" s="40" t="s">
        <v>741</v>
      </c>
      <c r="C177" s="36" t="s">
        <v>11</v>
      </c>
      <c r="D177" s="87"/>
      <c r="E177" s="1029"/>
      <c r="F177" s="1030"/>
      <c r="G177" s="262">
        <f>D177*E177</f>
        <v>0</v>
      </c>
    </row>
    <row r="178" spans="1:7" ht="15.75" hidden="1">
      <c r="A178" s="156">
        <v>2</v>
      </c>
      <c r="B178" s="40" t="s">
        <v>742</v>
      </c>
      <c r="C178" s="36" t="s">
        <v>11</v>
      </c>
      <c r="D178" s="87"/>
      <c r="E178" s="1029"/>
      <c r="F178" s="1030"/>
      <c r="G178" s="262">
        <f>D178*E178</f>
        <v>0</v>
      </c>
    </row>
    <row r="179" spans="1:7" ht="15.75" hidden="1">
      <c r="A179" s="156"/>
      <c r="B179" s="40" t="s">
        <v>641</v>
      </c>
      <c r="C179" s="36"/>
      <c r="D179" s="87"/>
      <c r="E179" s="86"/>
      <c r="F179" s="201"/>
      <c r="G179" s="262">
        <v>0</v>
      </c>
    </row>
    <row r="180" spans="1:7" ht="15.75" hidden="1">
      <c r="A180" s="109">
        <v>3</v>
      </c>
      <c r="B180" s="40" t="s">
        <v>66</v>
      </c>
      <c r="C180" s="4" t="s">
        <v>65</v>
      </c>
      <c r="D180" s="88"/>
      <c r="E180" s="1029"/>
      <c r="F180" s="1030"/>
      <c r="G180" s="144">
        <f>D180*E180</f>
        <v>0</v>
      </c>
    </row>
    <row r="181" spans="1:7" ht="15.75" hidden="1">
      <c r="A181" s="109">
        <v>4</v>
      </c>
      <c r="B181" s="40" t="s">
        <v>67</v>
      </c>
      <c r="C181" s="4" t="s">
        <v>65</v>
      </c>
      <c r="D181" s="88"/>
      <c r="E181" s="1029"/>
      <c r="F181" s="1030"/>
      <c r="G181" s="144">
        <f>D181*E181</f>
        <v>0</v>
      </c>
    </row>
    <row r="182" spans="1:7" ht="15.75" hidden="1">
      <c r="A182" s="959" t="s">
        <v>1</v>
      </c>
      <c r="B182" s="959"/>
      <c r="C182" s="959"/>
      <c r="D182" s="959"/>
      <c r="E182" s="959"/>
      <c r="F182" s="959"/>
      <c r="G182" s="573">
        <f>SUM(G175:G181)</f>
        <v>0</v>
      </c>
    </row>
    <row r="183" spans="1:7" ht="31.5" customHeight="1" hidden="1">
      <c r="A183" s="47"/>
      <c r="B183" s="47"/>
      <c r="C183" s="47"/>
      <c r="D183" s="47"/>
      <c r="E183" s="188"/>
      <c r="F183" s="188"/>
      <c r="G183" s="49"/>
    </row>
    <row r="184" spans="1:7" ht="15.75" hidden="1">
      <c r="A184" s="1034" t="s">
        <v>207</v>
      </c>
      <c r="B184" s="1035"/>
      <c r="C184" s="1035"/>
      <c r="D184" s="1035"/>
      <c r="E184" s="1035"/>
      <c r="F184" s="1035"/>
      <c r="G184" s="1036"/>
    </row>
    <row r="185" spans="1:7" ht="31.5" hidden="1">
      <c r="A185" s="124" t="s">
        <v>0</v>
      </c>
      <c r="B185" s="1027" t="s">
        <v>2</v>
      </c>
      <c r="C185" s="1028"/>
      <c r="D185" s="4" t="s">
        <v>5</v>
      </c>
      <c r="E185" s="4" t="s">
        <v>53</v>
      </c>
      <c r="F185" s="4" t="s">
        <v>54</v>
      </c>
      <c r="G185" s="125" t="s">
        <v>51</v>
      </c>
    </row>
    <row r="186" spans="1:7" ht="15.75" hidden="1">
      <c r="A186" s="124">
        <v>1</v>
      </c>
      <c r="B186" s="1094"/>
      <c r="C186" s="1095"/>
      <c r="D186" s="99"/>
      <c r="E186" s="100"/>
      <c r="F186" s="94"/>
      <c r="G186" s="158">
        <f>E186*F186</f>
        <v>0</v>
      </c>
    </row>
    <row r="187" spans="1:7" ht="15.75" hidden="1">
      <c r="A187" s="109" t="s">
        <v>35</v>
      </c>
      <c r="B187" s="1047"/>
      <c r="C187" s="1048"/>
      <c r="D187" s="101"/>
      <c r="E187" s="102"/>
      <c r="F187" s="97"/>
      <c r="G187" s="159">
        <f>E187*F187</f>
        <v>0</v>
      </c>
    </row>
    <row r="188" spans="1:7" ht="15.75" hidden="1">
      <c r="A188" s="1000" t="s">
        <v>52</v>
      </c>
      <c r="B188" s="1001"/>
      <c r="C188" s="1001"/>
      <c r="D188" s="136"/>
      <c r="E188" s="136"/>
      <c r="F188" s="136"/>
      <c r="G188" s="104">
        <f>SUM(G186:G187)</f>
        <v>0</v>
      </c>
    </row>
    <row r="189" spans="1:7" ht="31.5" customHeight="1" hidden="1">
      <c r="A189" s="187"/>
      <c r="B189" s="47"/>
      <c r="C189" s="47"/>
      <c r="D189" s="47"/>
      <c r="E189" s="188"/>
      <c r="F189" s="188"/>
      <c r="G189" s="183"/>
    </row>
    <row r="190" spans="1:7" ht="15.75" hidden="1">
      <c r="A190" s="973" t="s">
        <v>208</v>
      </c>
      <c r="B190" s="974"/>
      <c r="C190" s="974"/>
      <c r="D190" s="974"/>
      <c r="E190" s="974"/>
      <c r="F190" s="974"/>
      <c r="G190" s="1091"/>
    </row>
    <row r="191" spans="1:7" ht="31.5" hidden="1">
      <c r="A191" s="124" t="s">
        <v>0</v>
      </c>
      <c r="B191" s="1027" t="s">
        <v>2</v>
      </c>
      <c r="C191" s="1028"/>
      <c r="D191" s="4" t="s">
        <v>5</v>
      </c>
      <c r="E191" s="4" t="s">
        <v>53</v>
      </c>
      <c r="F191" s="4" t="s">
        <v>54</v>
      </c>
      <c r="G191" s="125" t="s">
        <v>51</v>
      </c>
    </row>
    <row r="192" spans="1:7" ht="15.75" hidden="1">
      <c r="A192" s="124">
        <v>1</v>
      </c>
      <c r="B192" s="1094"/>
      <c r="C192" s="1095"/>
      <c r="D192" s="99"/>
      <c r="E192" s="100"/>
      <c r="F192" s="94"/>
      <c r="G192" s="158">
        <f>E192*F192</f>
        <v>0</v>
      </c>
    </row>
    <row r="193" spans="1:7" ht="15.75" hidden="1">
      <c r="A193" s="109" t="s">
        <v>35</v>
      </c>
      <c r="B193" s="1047"/>
      <c r="C193" s="1048"/>
      <c r="D193" s="101"/>
      <c r="E193" s="102"/>
      <c r="F193" s="97"/>
      <c r="G193" s="159">
        <f>E193*F193</f>
        <v>0</v>
      </c>
    </row>
    <row r="194" spans="1:7" ht="15.75" hidden="1">
      <c r="A194" s="1000" t="s">
        <v>52</v>
      </c>
      <c r="B194" s="1001"/>
      <c r="C194" s="1001"/>
      <c r="D194" s="136"/>
      <c r="E194" s="136"/>
      <c r="F194" s="136"/>
      <c r="G194" s="104">
        <f>SUM(G192:G193)</f>
        <v>0</v>
      </c>
    </row>
    <row r="195" spans="1:7" ht="31.5" customHeight="1" hidden="1">
      <c r="A195" s="187"/>
      <c r="B195" s="47"/>
      <c r="C195" s="47"/>
      <c r="D195" s="47"/>
      <c r="E195" s="188"/>
      <c r="F195" s="188"/>
      <c r="G195" s="183"/>
    </row>
    <row r="196" spans="1:7" ht="31.5" customHeight="1" hidden="1">
      <c r="A196" s="187"/>
      <c r="B196" s="47"/>
      <c r="C196" s="47"/>
      <c r="D196" s="47"/>
      <c r="E196" s="188"/>
      <c r="F196" s="188"/>
      <c r="G196" s="183"/>
    </row>
    <row r="197" spans="1:7" ht="15.75">
      <c r="A197" s="973" t="s">
        <v>209</v>
      </c>
      <c r="B197" s="974"/>
      <c r="C197" s="974"/>
      <c r="D197" s="974"/>
      <c r="E197" s="974"/>
      <c r="F197" s="974"/>
      <c r="G197" s="1091"/>
    </row>
    <row r="198" spans="1:7" ht="31.5">
      <c r="A198" s="124" t="s">
        <v>0</v>
      </c>
      <c r="B198" s="1027" t="s">
        <v>2</v>
      </c>
      <c r="C198" s="1028"/>
      <c r="D198" s="4" t="s">
        <v>5</v>
      </c>
      <c r="E198" s="4" t="s">
        <v>53</v>
      </c>
      <c r="F198" s="4" t="s">
        <v>54</v>
      </c>
      <c r="G198" s="125" t="s">
        <v>51</v>
      </c>
    </row>
    <row r="199" spans="1:7" ht="15.75" customHeight="1">
      <c r="A199" s="124">
        <v>1</v>
      </c>
      <c r="B199" s="1092" t="s">
        <v>758</v>
      </c>
      <c r="C199" s="1093"/>
      <c r="D199" s="421" t="s">
        <v>759</v>
      </c>
      <c r="E199" s="422">
        <v>6</v>
      </c>
      <c r="F199" s="555">
        <v>955</v>
      </c>
      <c r="G199" s="556">
        <f>E199*F199</f>
        <v>5730</v>
      </c>
    </row>
    <row r="200" spans="1:7" ht="15.75" customHeight="1">
      <c r="A200" s="124">
        <v>2</v>
      </c>
      <c r="B200" s="1092" t="s">
        <v>760</v>
      </c>
      <c r="C200" s="1093"/>
      <c r="D200" s="421" t="s">
        <v>759</v>
      </c>
      <c r="E200" s="422">
        <v>7</v>
      </c>
      <c r="F200" s="555">
        <v>710</v>
      </c>
      <c r="G200" s="556">
        <f>E200*F200</f>
        <v>4970</v>
      </c>
    </row>
    <row r="201" spans="1:8" ht="15.75" customHeight="1">
      <c r="A201" s="124">
        <v>3</v>
      </c>
      <c r="B201" s="1092" t="s">
        <v>786</v>
      </c>
      <c r="C201" s="1093"/>
      <c r="D201" s="702" t="s">
        <v>761</v>
      </c>
      <c r="E201" s="422">
        <v>200</v>
      </c>
      <c r="F201" s="555">
        <v>90</v>
      </c>
      <c r="G201" s="703">
        <f>E201*F201</f>
        <v>18000</v>
      </c>
      <c r="H201" s="684"/>
    </row>
    <row r="202" spans="1:7" ht="15.75" customHeight="1">
      <c r="A202" s="124">
        <v>4</v>
      </c>
      <c r="B202" s="1092" t="s">
        <v>553</v>
      </c>
      <c r="C202" s="1093"/>
      <c r="D202" s="421" t="s">
        <v>554</v>
      </c>
      <c r="E202" s="422">
        <v>55</v>
      </c>
      <c r="F202" s="555">
        <v>3205.6</v>
      </c>
      <c r="G202" s="556">
        <f>E202*F202</f>
        <v>176308</v>
      </c>
    </row>
    <row r="203" spans="1:7" ht="15.75">
      <c r="A203" s="977" t="s">
        <v>52</v>
      </c>
      <c r="B203" s="977"/>
      <c r="C203" s="977"/>
      <c r="D203" s="136"/>
      <c r="E203" s="136"/>
      <c r="F203" s="136"/>
      <c r="G203" s="573">
        <f>SUM(G199:G202)</f>
        <v>205008</v>
      </c>
    </row>
    <row r="204" spans="1:7" ht="18" customHeight="1">
      <c r="A204" s="47"/>
      <c r="B204" s="47"/>
      <c r="C204" s="47"/>
      <c r="D204" s="47"/>
      <c r="E204" s="188"/>
      <c r="F204" s="188"/>
      <c r="G204" s="49"/>
    </row>
    <row r="205" spans="1:7" ht="15.75" hidden="1">
      <c r="A205" s="1106" t="s">
        <v>210</v>
      </c>
      <c r="B205" s="1107"/>
      <c r="C205" s="1107"/>
      <c r="D205" s="1107"/>
      <c r="E205" s="1107"/>
      <c r="F205" s="1107"/>
      <c r="G205" s="1108"/>
    </row>
    <row r="206" spans="1:7" ht="31.5" hidden="1">
      <c r="A206" s="124" t="s">
        <v>0</v>
      </c>
      <c r="B206" s="1027" t="s">
        <v>2</v>
      </c>
      <c r="C206" s="1028"/>
      <c r="D206" s="4" t="s">
        <v>5</v>
      </c>
      <c r="E206" s="4" t="s">
        <v>53</v>
      </c>
      <c r="F206" s="4" t="s">
        <v>54</v>
      </c>
      <c r="G206" s="125" t="s">
        <v>51</v>
      </c>
    </row>
    <row r="207" spans="1:7" ht="15.75" hidden="1">
      <c r="A207" s="124">
        <v>1</v>
      </c>
      <c r="B207" s="1094"/>
      <c r="C207" s="1095"/>
      <c r="D207" s="99"/>
      <c r="E207" s="100"/>
      <c r="F207" s="94"/>
      <c r="G207" s="158">
        <f>E207*F207</f>
        <v>0</v>
      </c>
    </row>
    <row r="208" spans="1:7" ht="15.75" hidden="1">
      <c r="A208" s="109" t="s">
        <v>35</v>
      </c>
      <c r="B208" s="1047"/>
      <c r="C208" s="1048"/>
      <c r="D208" s="101"/>
      <c r="E208" s="102"/>
      <c r="F208" s="97"/>
      <c r="G208" s="159">
        <f>E208*F208</f>
        <v>0</v>
      </c>
    </row>
    <row r="209" spans="1:7" ht="15.75" hidden="1">
      <c r="A209" s="1000" t="s">
        <v>52</v>
      </c>
      <c r="B209" s="1001"/>
      <c r="C209" s="1001"/>
      <c r="D209" s="136"/>
      <c r="E209" s="136"/>
      <c r="F209" s="136"/>
      <c r="G209" s="104">
        <f>SUM(G207:G208)</f>
        <v>0</v>
      </c>
    </row>
    <row r="210" spans="1:7" ht="31.5" customHeight="1" hidden="1">
      <c r="A210" s="187"/>
      <c r="B210" s="47"/>
      <c r="C210" s="47"/>
      <c r="D210" s="47"/>
      <c r="E210" s="188"/>
      <c r="F210" s="188"/>
      <c r="G210" s="183"/>
    </row>
    <row r="211" spans="1:7" ht="15.75" hidden="1">
      <c r="A211" s="973" t="s">
        <v>211</v>
      </c>
      <c r="B211" s="974"/>
      <c r="C211" s="974"/>
      <c r="D211" s="974"/>
      <c r="E211" s="974"/>
      <c r="F211" s="974"/>
      <c r="G211" s="1091"/>
    </row>
    <row r="212" spans="1:7" ht="31.5" hidden="1">
      <c r="A212" s="124" t="s">
        <v>0</v>
      </c>
      <c r="B212" s="1027" t="s">
        <v>2</v>
      </c>
      <c r="C212" s="1028"/>
      <c r="D212" s="4" t="s">
        <v>5</v>
      </c>
      <c r="E212" s="4" t="s">
        <v>53</v>
      </c>
      <c r="F212" s="4" t="s">
        <v>54</v>
      </c>
      <c r="G212" s="125" t="s">
        <v>51</v>
      </c>
    </row>
    <row r="213" spans="1:7" ht="15.75" hidden="1">
      <c r="A213" s="124">
        <v>1</v>
      </c>
      <c r="B213" s="1094"/>
      <c r="C213" s="1095"/>
      <c r="D213" s="99"/>
      <c r="E213" s="100"/>
      <c r="F213" s="94"/>
      <c r="G213" s="158">
        <f>E213*F213</f>
        <v>0</v>
      </c>
    </row>
    <row r="214" spans="1:7" ht="15.75" hidden="1">
      <c r="A214" s="109" t="s">
        <v>35</v>
      </c>
      <c r="B214" s="1047"/>
      <c r="C214" s="1048"/>
      <c r="D214" s="101"/>
      <c r="E214" s="102"/>
      <c r="F214" s="97"/>
      <c r="G214" s="159">
        <f>E214*F214</f>
        <v>0</v>
      </c>
    </row>
    <row r="215" spans="1:7" ht="15.75" hidden="1">
      <c r="A215" s="1000" t="s">
        <v>52</v>
      </c>
      <c r="B215" s="1001"/>
      <c r="C215" s="1001"/>
      <c r="D215" s="136"/>
      <c r="E215" s="136"/>
      <c r="F215" s="136"/>
      <c r="G215" s="104">
        <f>SUM(G213:G214)</f>
        <v>0</v>
      </c>
    </row>
    <row r="216" spans="1:7" ht="31.5" customHeight="1" hidden="1">
      <c r="A216" s="111"/>
      <c r="B216" s="112"/>
      <c r="C216" s="112"/>
      <c r="D216" s="112"/>
      <c r="E216" s="112"/>
      <c r="F216" s="112"/>
      <c r="G216" s="113"/>
    </row>
    <row r="217" spans="1:7" ht="15.75">
      <c r="A217" s="973" t="s">
        <v>196</v>
      </c>
      <c r="B217" s="974"/>
      <c r="C217" s="974"/>
      <c r="D217" s="974"/>
      <c r="E217" s="974"/>
      <c r="F217" s="974"/>
      <c r="G217" s="1091"/>
    </row>
    <row r="218" spans="1:7" ht="31.5">
      <c r="A218" s="124" t="s">
        <v>0</v>
      </c>
      <c r="B218" s="1027" t="s">
        <v>2</v>
      </c>
      <c r="C218" s="1028"/>
      <c r="D218" s="4" t="s">
        <v>5</v>
      </c>
      <c r="E218" s="4" t="s">
        <v>53</v>
      </c>
      <c r="F218" s="4" t="s">
        <v>54</v>
      </c>
      <c r="G218" s="125" t="s">
        <v>51</v>
      </c>
    </row>
    <row r="219" spans="1:7" ht="15.75" customHeight="1">
      <c r="A219" s="124">
        <v>1</v>
      </c>
      <c r="B219" s="1042" t="s">
        <v>762</v>
      </c>
      <c r="C219" s="1098"/>
      <c r="D219" s="592" t="s">
        <v>261</v>
      </c>
      <c r="E219" s="593">
        <v>12</v>
      </c>
      <c r="F219" s="653">
        <v>115</v>
      </c>
      <c r="G219" s="266">
        <f>E219*F219</f>
        <v>1380</v>
      </c>
    </row>
    <row r="220" spans="1:7" ht="15.75" customHeight="1">
      <c r="A220" s="124">
        <v>2</v>
      </c>
      <c r="B220" s="1116" t="s">
        <v>763</v>
      </c>
      <c r="C220" s="1117"/>
      <c r="D220" s="592" t="s">
        <v>261</v>
      </c>
      <c r="E220" s="595">
        <v>12</v>
      </c>
      <c r="F220" s="654">
        <v>74</v>
      </c>
      <c r="G220" s="266">
        <f aca="true" t="shared" si="0" ref="G220:G238">E220*F220</f>
        <v>888</v>
      </c>
    </row>
    <row r="221" spans="1:7" ht="15.75" customHeight="1">
      <c r="A221" s="124">
        <v>3</v>
      </c>
      <c r="B221" s="1042" t="s">
        <v>645</v>
      </c>
      <c r="C221" s="1043"/>
      <c r="D221" s="594" t="s">
        <v>261</v>
      </c>
      <c r="E221" s="593">
        <v>7</v>
      </c>
      <c r="F221" s="653">
        <v>53</v>
      </c>
      <c r="G221" s="266">
        <f t="shared" si="0"/>
        <v>371</v>
      </c>
    </row>
    <row r="222" spans="1:7" ht="15.75" customHeight="1">
      <c r="A222" s="124">
        <v>4</v>
      </c>
      <c r="B222" s="1116" t="s">
        <v>787</v>
      </c>
      <c r="C222" s="1117"/>
      <c r="D222" s="592" t="s">
        <v>261</v>
      </c>
      <c r="E222" s="593">
        <v>10</v>
      </c>
      <c r="F222" s="653">
        <v>220</v>
      </c>
      <c r="G222" s="266">
        <f t="shared" si="0"/>
        <v>2200</v>
      </c>
    </row>
    <row r="223" spans="1:7" ht="15.75" customHeight="1">
      <c r="A223" s="124">
        <v>5</v>
      </c>
      <c r="B223" s="1114" t="s">
        <v>788</v>
      </c>
      <c r="C223" s="1115"/>
      <c r="D223" s="592" t="s">
        <v>261</v>
      </c>
      <c r="E223" s="595">
        <v>7</v>
      </c>
      <c r="F223" s="654">
        <v>220</v>
      </c>
      <c r="G223" s="266">
        <f t="shared" si="0"/>
        <v>1540</v>
      </c>
    </row>
    <row r="224" spans="1:7" ht="15.75">
      <c r="A224" s="124">
        <v>6</v>
      </c>
      <c r="B224" s="1114" t="s">
        <v>765</v>
      </c>
      <c r="C224" s="1115"/>
      <c r="D224" s="592" t="s">
        <v>764</v>
      </c>
      <c r="E224" s="595">
        <v>3</v>
      </c>
      <c r="F224" s="654">
        <v>160</v>
      </c>
      <c r="G224" s="266">
        <f t="shared" si="0"/>
        <v>480</v>
      </c>
    </row>
    <row r="225" spans="1:7" ht="15.75" customHeight="1">
      <c r="A225" s="124">
        <v>7</v>
      </c>
      <c r="B225" s="1042" t="s">
        <v>766</v>
      </c>
      <c r="C225" s="1043"/>
      <c r="D225" s="592" t="s">
        <v>764</v>
      </c>
      <c r="E225" s="593">
        <v>1</v>
      </c>
      <c r="F225" s="653">
        <v>3170</v>
      </c>
      <c r="G225" s="266">
        <f t="shared" si="0"/>
        <v>3170</v>
      </c>
    </row>
    <row r="226" spans="1:7" ht="15.75">
      <c r="A226" s="124">
        <v>8</v>
      </c>
      <c r="B226" s="1096" t="s">
        <v>789</v>
      </c>
      <c r="C226" s="1097"/>
      <c r="D226" s="592" t="s">
        <v>261</v>
      </c>
      <c r="E226" s="596">
        <v>7</v>
      </c>
      <c r="F226" s="654">
        <v>120</v>
      </c>
      <c r="G226" s="266">
        <f t="shared" si="0"/>
        <v>840</v>
      </c>
    </row>
    <row r="227" spans="1:7" ht="15.75" customHeight="1">
      <c r="A227" s="124">
        <v>9</v>
      </c>
      <c r="B227" s="751" t="s">
        <v>790</v>
      </c>
      <c r="C227" s="752"/>
      <c r="D227" s="704" t="s">
        <v>610</v>
      </c>
      <c r="E227" s="359">
        <v>15</v>
      </c>
      <c r="F227" s="653">
        <v>570</v>
      </c>
      <c r="G227" s="266">
        <f t="shared" si="0"/>
        <v>8550</v>
      </c>
    </row>
    <row r="228" spans="1:7" ht="15.75" customHeight="1">
      <c r="A228" s="124">
        <v>10</v>
      </c>
      <c r="B228" s="1118" t="s">
        <v>791</v>
      </c>
      <c r="C228" s="1119"/>
      <c r="D228" s="704" t="s">
        <v>261</v>
      </c>
      <c r="E228" s="359">
        <v>30</v>
      </c>
      <c r="F228" s="705">
        <v>450</v>
      </c>
      <c r="G228" s="266">
        <f t="shared" si="0"/>
        <v>13500</v>
      </c>
    </row>
    <row r="229" spans="1:7" ht="15.75" customHeight="1">
      <c r="A229" s="124">
        <v>11</v>
      </c>
      <c r="B229" s="1112" t="s">
        <v>792</v>
      </c>
      <c r="C229" s="1113"/>
      <c r="D229" s="704" t="s">
        <v>261</v>
      </c>
      <c r="E229" s="359">
        <v>20</v>
      </c>
      <c r="F229" s="705">
        <v>98</v>
      </c>
      <c r="G229" s="266">
        <f t="shared" si="0"/>
        <v>1960</v>
      </c>
    </row>
    <row r="230" spans="1:7" ht="15.75" customHeight="1">
      <c r="A230" s="124">
        <v>12</v>
      </c>
      <c r="B230" s="1112" t="s">
        <v>793</v>
      </c>
      <c r="C230" s="1113"/>
      <c r="D230" s="704" t="s">
        <v>261</v>
      </c>
      <c r="E230" s="359">
        <v>10</v>
      </c>
      <c r="F230" s="705">
        <v>160</v>
      </c>
      <c r="G230" s="266">
        <f t="shared" si="0"/>
        <v>1600</v>
      </c>
    </row>
    <row r="231" spans="1:7" ht="15.75">
      <c r="A231" s="124">
        <v>13</v>
      </c>
      <c r="B231" s="751" t="s">
        <v>794</v>
      </c>
      <c r="C231" s="752"/>
      <c r="D231" s="704" t="s">
        <v>610</v>
      </c>
      <c r="E231" s="359">
        <v>10</v>
      </c>
      <c r="F231" s="705">
        <v>400</v>
      </c>
      <c r="G231" s="266">
        <f t="shared" si="0"/>
        <v>4000</v>
      </c>
    </row>
    <row r="232" spans="1:7" ht="15.75">
      <c r="A232" s="124">
        <v>14</v>
      </c>
      <c r="B232" s="1112" t="s">
        <v>795</v>
      </c>
      <c r="C232" s="1113"/>
      <c r="D232" s="704" t="s">
        <v>261</v>
      </c>
      <c r="E232" s="359">
        <v>10</v>
      </c>
      <c r="F232" s="705">
        <v>99</v>
      </c>
      <c r="G232" s="266">
        <f t="shared" si="0"/>
        <v>990</v>
      </c>
    </row>
    <row r="233" spans="1:7" ht="15.75" customHeight="1">
      <c r="A233" s="124">
        <v>15</v>
      </c>
      <c r="B233" s="1112" t="s">
        <v>796</v>
      </c>
      <c r="C233" s="1113"/>
      <c r="D233" s="704" t="s">
        <v>610</v>
      </c>
      <c r="E233" s="359">
        <v>10</v>
      </c>
      <c r="F233" s="705">
        <v>100</v>
      </c>
      <c r="G233" s="266">
        <f t="shared" si="0"/>
        <v>1000</v>
      </c>
    </row>
    <row r="234" spans="1:7" ht="15.75" customHeight="1">
      <c r="A234" s="124">
        <v>16</v>
      </c>
      <c r="B234" s="1042" t="s">
        <v>646</v>
      </c>
      <c r="C234" s="1043"/>
      <c r="D234" s="597" t="s">
        <v>261</v>
      </c>
      <c r="E234" s="598">
        <v>200</v>
      </c>
      <c r="F234" s="653">
        <v>2</v>
      </c>
      <c r="G234" s="266">
        <f>E234*F234</f>
        <v>400</v>
      </c>
    </row>
    <row r="235" spans="1:7" ht="15.75" customHeight="1">
      <c r="A235" s="124">
        <v>17</v>
      </c>
      <c r="B235" s="1104" t="s">
        <v>647</v>
      </c>
      <c r="C235" s="1105"/>
      <c r="D235" s="678" t="s">
        <v>261</v>
      </c>
      <c r="E235" s="596">
        <v>30</v>
      </c>
      <c r="F235" s="655">
        <v>40</v>
      </c>
      <c r="G235" s="266">
        <f>E235*F235</f>
        <v>1200</v>
      </c>
    </row>
    <row r="236" spans="1:7" ht="15.75" customHeight="1">
      <c r="A236" s="124">
        <v>18</v>
      </c>
      <c r="B236" s="1104" t="s">
        <v>797</v>
      </c>
      <c r="C236" s="1105"/>
      <c r="D236" s="678" t="s">
        <v>764</v>
      </c>
      <c r="E236" s="596">
        <v>10</v>
      </c>
      <c r="F236" s="655">
        <v>200</v>
      </c>
      <c r="G236" s="266">
        <f>E236*F236</f>
        <v>2000</v>
      </c>
    </row>
    <row r="237" spans="1:7" ht="15.75" customHeight="1">
      <c r="A237" s="124">
        <v>19</v>
      </c>
      <c r="B237" s="1104" t="s">
        <v>937</v>
      </c>
      <c r="C237" s="1105"/>
      <c r="D237" s="678" t="s">
        <v>261</v>
      </c>
      <c r="E237" s="98">
        <v>5</v>
      </c>
      <c r="F237" s="561">
        <v>5000</v>
      </c>
      <c r="G237" s="266">
        <f>E237*F237</f>
        <v>25000</v>
      </c>
    </row>
    <row r="238" spans="1:7" ht="15.75" customHeight="1">
      <c r="A238" s="124">
        <v>20</v>
      </c>
      <c r="B238" s="1104" t="s">
        <v>925</v>
      </c>
      <c r="C238" s="1105"/>
      <c r="D238" s="678" t="s">
        <v>261</v>
      </c>
      <c r="E238" s="98">
        <v>1</v>
      </c>
      <c r="F238" s="561">
        <v>51199.84</v>
      </c>
      <c r="G238" s="266">
        <f t="shared" si="0"/>
        <v>51199.84</v>
      </c>
    </row>
    <row r="239" spans="1:7" ht="15.75">
      <c r="A239" s="977" t="s">
        <v>52</v>
      </c>
      <c r="B239" s="977"/>
      <c r="C239" s="977"/>
      <c r="D239" s="136"/>
      <c r="E239" s="136"/>
      <c r="F239" s="136"/>
      <c r="G239" s="573">
        <f>SUM(G219:G238)</f>
        <v>122268.84</v>
      </c>
    </row>
    <row r="240" spans="1:7" ht="15.75">
      <c r="A240" s="179"/>
      <c r="B240" s="179"/>
      <c r="C240" s="179"/>
      <c r="D240" s="180"/>
      <c r="E240" s="180"/>
      <c r="F240" s="283"/>
      <c r="G240" s="284"/>
    </row>
    <row r="241" spans="1:7" ht="15.75">
      <c r="A241" s="179"/>
      <c r="B241" s="179"/>
      <c r="C241" s="179"/>
      <c r="D241" s="180"/>
      <c r="E241" s="180"/>
      <c r="F241" s="283"/>
      <c r="G241" s="284"/>
    </row>
    <row r="242" spans="1:7" ht="15.75" hidden="1">
      <c r="A242" s="1106" t="s">
        <v>212</v>
      </c>
      <c r="B242" s="1107"/>
      <c r="C242" s="1107"/>
      <c r="D242" s="1107"/>
      <c r="E242" s="1107"/>
      <c r="F242" s="1107"/>
      <c r="G242" s="1108"/>
    </row>
    <row r="243" spans="1:7" ht="31.5" hidden="1">
      <c r="A243" s="124" t="s">
        <v>0</v>
      </c>
      <c r="B243" s="1027" t="s">
        <v>2</v>
      </c>
      <c r="C243" s="1028"/>
      <c r="D243" s="4" t="s">
        <v>5</v>
      </c>
      <c r="E243" s="4" t="s">
        <v>53</v>
      </c>
      <c r="F243" s="4" t="s">
        <v>54</v>
      </c>
      <c r="G243" s="125" t="s">
        <v>51</v>
      </c>
    </row>
    <row r="244" spans="1:7" ht="15.75" hidden="1">
      <c r="A244" s="124">
        <v>1</v>
      </c>
      <c r="B244" s="1094"/>
      <c r="C244" s="1095"/>
      <c r="D244" s="99"/>
      <c r="E244" s="100"/>
      <c r="F244" s="94"/>
      <c r="G244" s="158">
        <f>E244*F244</f>
        <v>0</v>
      </c>
    </row>
    <row r="245" spans="1:7" ht="15.75" hidden="1">
      <c r="A245" s="109" t="s">
        <v>35</v>
      </c>
      <c r="B245" s="1047"/>
      <c r="C245" s="1048"/>
      <c r="D245" s="101"/>
      <c r="E245" s="102"/>
      <c r="F245" s="97"/>
      <c r="G245" s="159">
        <f>E245*F245</f>
        <v>0</v>
      </c>
    </row>
    <row r="246" spans="1:7" ht="15.75" hidden="1">
      <c r="A246" s="1000" t="s">
        <v>52</v>
      </c>
      <c r="B246" s="1001"/>
      <c r="C246" s="1001"/>
      <c r="D246" s="136"/>
      <c r="E246" s="136"/>
      <c r="F246" s="136"/>
      <c r="G246" s="104">
        <f>SUM(G244:G245)</f>
        <v>0</v>
      </c>
    </row>
    <row r="247" spans="1:7" ht="31.5" customHeight="1" hidden="1">
      <c r="A247" s="111"/>
      <c r="B247" s="112"/>
      <c r="C247" s="112"/>
      <c r="D247" s="112"/>
      <c r="E247" s="112"/>
      <c r="F247" s="112"/>
      <c r="G247" s="113"/>
    </row>
    <row r="248" spans="1:7" ht="15.75">
      <c r="A248" s="973" t="s">
        <v>206</v>
      </c>
      <c r="B248" s="974"/>
      <c r="C248" s="974"/>
      <c r="D248" s="974"/>
      <c r="E248" s="974"/>
      <c r="F248" s="974"/>
      <c r="G248" s="1091"/>
    </row>
    <row r="249" spans="1:7" ht="31.5">
      <c r="A249" s="124" t="s">
        <v>0</v>
      </c>
      <c r="B249" s="1027" t="s">
        <v>2</v>
      </c>
      <c r="C249" s="1028"/>
      <c r="D249" s="4" t="s">
        <v>5</v>
      </c>
      <c r="E249" s="4" t="s">
        <v>53</v>
      </c>
      <c r="F249" s="4" t="s">
        <v>54</v>
      </c>
      <c r="G249" s="125" t="s">
        <v>51</v>
      </c>
    </row>
    <row r="250" spans="1:7" ht="15.75" customHeight="1">
      <c r="A250" s="124">
        <v>1</v>
      </c>
      <c r="B250" s="1044" t="s">
        <v>516</v>
      </c>
      <c r="C250" s="1045"/>
      <c r="D250" s="360"/>
      <c r="E250" s="202">
        <v>80</v>
      </c>
      <c r="F250" s="563">
        <v>2000</v>
      </c>
      <c r="G250" s="270">
        <f>E250*F250</f>
        <v>160000</v>
      </c>
    </row>
    <row r="251" spans="1:7" ht="18.75" customHeight="1">
      <c r="A251" s="124">
        <v>2</v>
      </c>
      <c r="B251" s="1044" t="s">
        <v>517</v>
      </c>
      <c r="C251" s="1045"/>
      <c r="D251" s="360"/>
      <c r="E251" s="256">
        <v>70</v>
      </c>
      <c r="F251" s="564">
        <v>1500</v>
      </c>
      <c r="G251" s="270">
        <f>E251*F251</f>
        <v>105000</v>
      </c>
    </row>
    <row r="252" spans="1:7" ht="15.75" hidden="1">
      <c r="A252" s="109" t="s">
        <v>35</v>
      </c>
      <c r="B252" s="1047"/>
      <c r="C252" s="1048"/>
      <c r="D252" s="101"/>
      <c r="E252" s="102"/>
      <c r="F252" s="97"/>
      <c r="G252" s="159">
        <f>E252*F252</f>
        <v>0</v>
      </c>
    </row>
    <row r="253" spans="1:7" ht="16.5" thickBot="1">
      <c r="A253" s="1049" t="s">
        <v>52</v>
      </c>
      <c r="B253" s="1050"/>
      <c r="C253" s="1050"/>
      <c r="D253" s="160"/>
      <c r="E253" s="160"/>
      <c r="F253" s="160"/>
      <c r="G253" s="577">
        <f>SUM(G250:G252)</f>
        <v>265000</v>
      </c>
    </row>
    <row r="255" spans="1:7" ht="15.75">
      <c r="A255" s="137"/>
      <c r="B255" s="137"/>
      <c r="C255" s="137"/>
      <c r="D255" s="137"/>
      <c r="E255" s="137"/>
      <c r="F255" s="137"/>
      <c r="G255" s="565"/>
    </row>
    <row r="256" spans="1:7" ht="18.75">
      <c r="A256" s="1024" t="s">
        <v>752</v>
      </c>
      <c r="B256" s="1024"/>
      <c r="C256" s="1024"/>
      <c r="D256" s="1024"/>
      <c r="E256" s="1024"/>
      <c r="F256" s="1024"/>
      <c r="G256" s="574">
        <f>G266</f>
        <v>189615</v>
      </c>
    </row>
    <row r="257" spans="1:7" ht="15" customHeight="1">
      <c r="A257" s="112"/>
      <c r="B257" s="112"/>
      <c r="C257" s="112"/>
      <c r="D257" s="112"/>
      <c r="E257" s="112"/>
      <c r="F257" s="112"/>
      <c r="G257" s="112"/>
    </row>
    <row r="258" spans="1:7" ht="15.75">
      <c r="A258" s="977" t="s">
        <v>105</v>
      </c>
      <c r="B258" s="977"/>
      <c r="C258" s="977"/>
      <c r="D258" s="977"/>
      <c r="E258" s="977"/>
      <c r="F258" s="977"/>
      <c r="G258" s="977"/>
    </row>
    <row r="259" spans="1:7" ht="31.5">
      <c r="A259" s="124" t="s">
        <v>0</v>
      </c>
      <c r="B259" s="7" t="s">
        <v>57</v>
      </c>
      <c r="C259" s="4" t="s">
        <v>6</v>
      </c>
      <c r="D259" s="4" t="s">
        <v>7</v>
      </c>
      <c r="E259" s="998" t="s">
        <v>69</v>
      </c>
      <c r="F259" s="999"/>
      <c r="G259" s="125" t="s">
        <v>51</v>
      </c>
    </row>
    <row r="260" spans="1:7" ht="15.75" hidden="1">
      <c r="A260" s="156">
        <v>1</v>
      </c>
      <c r="B260" s="42" t="s">
        <v>8</v>
      </c>
      <c r="C260" s="4" t="s">
        <v>9</v>
      </c>
      <c r="D260" s="65">
        <v>0</v>
      </c>
      <c r="E260" s="1029">
        <v>44520.54</v>
      </c>
      <c r="F260" s="1030"/>
      <c r="G260" s="262">
        <f>D260*E260</f>
        <v>0</v>
      </c>
    </row>
    <row r="261" spans="1:7" ht="15.75" hidden="1">
      <c r="A261" s="156"/>
      <c r="B261" s="42" t="s">
        <v>455</v>
      </c>
      <c r="C261" s="4"/>
      <c r="D261" s="88"/>
      <c r="E261" s="86"/>
      <c r="F261" s="201"/>
      <c r="G261" s="262">
        <f>G260*5.1%</f>
        <v>0</v>
      </c>
    </row>
    <row r="262" spans="1:9" ht="15.75">
      <c r="A262" s="156">
        <v>1</v>
      </c>
      <c r="B262" s="40" t="s">
        <v>10</v>
      </c>
      <c r="C262" s="36" t="s">
        <v>11</v>
      </c>
      <c r="D262" s="87">
        <v>3500</v>
      </c>
      <c r="E262" s="1029">
        <v>51.4</v>
      </c>
      <c r="F262" s="1030"/>
      <c r="G262" s="262">
        <f>D262*E262</f>
        <v>179900</v>
      </c>
      <c r="H262">
        <v>4200</v>
      </c>
      <c r="I262" t="s">
        <v>928</v>
      </c>
    </row>
    <row r="263" spans="1:7" ht="15.75" hidden="1">
      <c r="A263" s="156">
        <v>2</v>
      </c>
      <c r="B263" s="40" t="s">
        <v>748</v>
      </c>
      <c r="C263" s="36" t="s">
        <v>11</v>
      </c>
      <c r="D263" s="87">
        <f>D264-D262</f>
        <v>0</v>
      </c>
      <c r="E263" s="1029">
        <v>51.372</v>
      </c>
      <c r="F263" s="1030"/>
      <c r="G263" s="262">
        <f>D263*E263</f>
        <v>0</v>
      </c>
    </row>
    <row r="264" spans="1:7" ht="15.75" hidden="1">
      <c r="A264" s="156">
        <v>3</v>
      </c>
      <c r="B264" s="40" t="s">
        <v>748</v>
      </c>
      <c r="C264" s="36" t="s">
        <v>11</v>
      </c>
      <c r="D264" s="87">
        <v>3500</v>
      </c>
      <c r="E264" s="1029">
        <v>0</v>
      </c>
      <c r="F264" s="1030"/>
      <c r="G264" s="262">
        <f>D264*E264</f>
        <v>0</v>
      </c>
    </row>
    <row r="265" spans="1:7" ht="15.75">
      <c r="A265" s="156"/>
      <c r="B265" s="40" t="s">
        <v>863</v>
      </c>
      <c r="C265" s="36"/>
      <c r="D265" s="87"/>
      <c r="E265" s="86"/>
      <c r="F265" s="201"/>
      <c r="G265" s="262">
        <f>G262*5.4%+0.4</f>
        <v>9715</v>
      </c>
    </row>
    <row r="266" spans="1:7" ht="15.75">
      <c r="A266" s="959" t="s">
        <v>1</v>
      </c>
      <c r="B266" s="959"/>
      <c r="C266" s="959"/>
      <c r="D266" s="959"/>
      <c r="E266" s="959"/>
      <c r="F266" s="959"/>
      <c r="G266" s="573">
        <f>SUM(G260:G265)</f>
        <v>189615</v>
      </c>
    </row>
    <row r="267" spans="1:8" ht="15.75">
      <c r="A267" s="47"/>
      <c r="B267" s="47"/>
      <c r="C267" s="47"/>
      <c r="D267" s="47"/>
      <c r="E267" s="645"/>
      <c r="F267" s="645"/>
      <c r="G267" s="49"/>
      <c r="H267" s="112"/>
    </row>
    <row r="268" spans="1:7" ht="15.75">
      <c r="A268" s="137"/>
      <c r="B268" s="137"/>
      <c r="C268" s="137"/>
      <c r="D268" s="137"/>
      <c r="E268" s="137"/>
      <c r="F268" s="137"/>
      <c r="G268" s="565"/>
    </row>
    <row r="269" spans="1:7" ht="15.75">
      <c r="A269" s="1089" t="s">
        <v>608</v>
      </c>
      <c r="B269" s="1089"/>
      <c r="C269" s="1089"/>
      <c r="D269" s="1089"/>
      <c r="E269" s="1089"/>
      <c r="F269" s="1089"/>
      <c r="G269" s="565"/>
    </row>
  </sheetData>
  <sheetProtection/>
  <mergeCells count="203">
    <mergeCell ref="B230:C230"/>
    <mergeCell ref="B228:C228"/>
    <mergeCell ref="B237:C237"/>
    <mergeCell ref="B213:C213"/>
    <mergeCell ref="A217:G217"/>
    <mergeCell ref="A215:C215"/>
    <mergeCell ref="B233:C233"/>
    <mergeCell ref="B220:C220"/>
    <mergeCell ref="B224:C224"/>
    <mergeCell ref="B232:C232"/>
    <mergeCell ref="B206:C206"/>
    <mergeCell ref="A205:G205"/>
    <mergeCell ref="A211:G211"/>
    <mergeCell ref="B207:C207"/>
    <mergeCell ref="B223:C223"/>
    <mergeCell ref="A203:C203"/>
    <mergeCell ref="A209:C209"/>
    <mergeCell ref="B222:C222"/>
    <mergeCell ref="B212:C212"/>
    <mergeCell ref="B218:C218"/>
    <mergeCell ref="B42:D42"/>
    <mergeCell ref="B43:D43"/>
    <mergeCell ref="A61:G61"/>
    <mergeCell ref="B57:C57"/>
    <mergeCell ref="B214:C214"/>
    <mergeCell ref="B238:C238"/>
    <mergeCell ref="B202:C202"/>
    <mergeCell ref="B208:C208"/>
    <mergeCell ref="B221:C221"/>
    <mergeCell ref="B229:C229"/>
    <mergeCell ref="A269:F269"/>
    <mergeCell ref="E262:F262"/>
    <mergeCell ref="B252:C252"/>
    <mergeCell ref="A242:G242"/>
    <mergeCell ref="B245:C245"/>
    <mergeCell ref="E264:F264"/>
    <mergeCell ref="E263:F263"/>
    <mergeCell ref="A248:G248"/>
    <mergeCell ref="A256:F256"/>
    <mergeCell ref="B244:C244"/>
    <mergeCell ref="B236:C236"/>
    <mergeCell ref="A246:C246"/>
    <mergeCell ref="A258:G258"/>
    <mergeCell ref="B251:C251"/>
    <mergeCell ref="B250:C250"/>
    <mergeCell ref="A239:C239"/>
    <mergeCell ref="A52:C52"/>
    <mergeCell ref="B49:C49"/>
    <mergeCell ref="A19:F19"/>
    <mergeCell ref="A266:F266"/>
    <mergeCell ref="B249:C249"/>
    <mergeCell ref="B243:C243"/>
    <mergeCell ref="A253:C253"/>
    <mergeCell ref="E259:F259"/>
    <mergeCell ref="E260:F260"/>
    <mergeCell ref="B235:C235"/>
    <mergeCell ref="B199:C199"/>
    <mergeCell ref="A2:G2"/>
    <mergeCell ref="B51:C51"/>
    <mergeCell ref="B44:D44"/>
    <mergeCell ref="B84:C84"/>
    <mergeCell ref="B11:C11"/>
    <mergeCell ref="B64:C64"/>
    <mergeCell ref="A109:F109"/>
    <mergeCell ref="B63:C63"/>
    <mergeCell ref="B50:C50"/>
    <mergeCell ref="A80:G80"/>
    <mergeCell ref="A197:G197"/>
    <mergeCell ref="B226:C226"/>
    <mergeCell ref="A194:C194"/>
    <mergeCell ref="B198:C198"/>
    <mergeCell ref="B219:C219"/>
    <mergeCell ref="B158:D158"/>
    <mergeCell ref="A163:D163"/>
    <mergeCell ref="A170:D170"/>
    <mergeCell ref="B201:C201"/>
    <mergeCell ref="B200:C200"/>
    <mergeCell ref="B191:C191"/>
    <mergeCell ref="E180:F180"/>
    <mergeCell ref="B192:C192"/>
    <mergeCell ref="B193:C193"/>
    <mergeCell ref="B162:D162"/>
    <mergeCell ref="A182:F182"/>
    <mergeCell ref="A173:G173"/>
    <mergeCell ref="B187:C187"/>
    <mergeCell ref="B186:C186"/>
    <mergeCell ref="A134:G134"/>
    <mergeCell ref="B168:D168"/>
    <mergeCell ref="B167:D167"/>
    <mergeCell ref="E175:F175"/>
    <mergeCell ref="B137:C137"/>
    <mergeCell ref="B149:C149"/>
    <mergeCell ref="B136:C136"/>
    <mergeCell ref="A165:G165"/>
    <mergeCell ref="B166:D166"/>
    <mergeCell ref="B169:D169"/>
    <mergeCell ref="B141:C141"/>
    <mergeCell ref="B150:C150"/>
    <mergeCell ref="A190:G190"/>
    <mergeCell ref="A188:C188"/>
    <mergeCell ref="E178:F178"/>
    <mergeCell ref="E174:F174"/>
    <mergeCell ref="E181:F181"/>
    <mergeCell ref="B185:C185"/>
    <mergeCell ref="B159:D159"/>
    <mergeCell ref="B153:C153"/>
    <mergeCell ref="A154:C154"/>
    <mergeCell ref="A125:G125"/>
    <mergeCell ref="B145:C145"/>
    <mergeCell ref="B146:C146"/>
    <mergeCell ref="B142:C142"/>
    <mergeCell ref="B144:C144"/>
    <mergeCell ref="B130:C130"/>
    <mergeCell ref="A131:C131"/>
    <mergeCell ref="A138:C138"/>
    <mergeCell ref="B152:C152"/>
    <mergeCell ref="C107:D107"/>
    <mergeCell ref="B128:C128"/>
    <mergeCell ref="C113:D113"/>
    <mergeCell ref="B143:C143"/>
    <mergeCell ref="B135:C135"/>
    <mergeCell ref="B126:C126"/>
    <mergeCell ref="C114:D114"/>
    <mergeCell ref="A115:F115"/>
    <mergeCell ref="A123:F123"/>
    <mergeCell ref="C112:D112"/>
    <mergeCell ref="A156:G156"/>
    <mergeCell ref="A96:G96"/>
    <mergeCell ref="B129:C129"/>
    <mergeCell ref="A86:E86"/>
    <mergeCell ref="C97:D97"/>
    <mergeCell ref="A111:G111"/>
    <mergeCell ref="B147:C147"/>
    <mergeCell ref="B151:C151"/>
    <mergeCell ref="B148:C148"/>
    <mergeCell ref="A140:G140"/>
    <mergeCell ref="A88:G88"/>
    <mergeCell ref="B81:C81"/>
    <mergeCell ref="B82:C82"/>
    <mergeCell ref="A100:F100"/>
    <mergeCell ref="A104:G104"/>
    <mergeCell ref="C99:D99"/>
    <mergeCell ref="A103:F103"/>
    <mergeCell ref="B28:C28"/>
    <mergeCell ref="A75:F75"/>
    <mergeCell ref="C98:D98"/>
    <mergeCell ref="C72:D72"/>
    <mergeCell ref="B83:C83"/>
    <mergeCell ref="C74:D74"/>
    <mergeCell ref="A70:F70"/>
    <mergeCell ref="B29:C29"/>
    <mergeCell ref="A31:C31"/>
    <mergeCell ref="B85:C85"/>
    <mergeCell ref="A1:G1"/>
    <mergeCell ref="C22:D22"/>
    <mergeCell ref="A5:G5"/>
    <mergeCell ref="B36:C36"/>
    <mergeCell ref="C16:D16"/>
    <mergeCell ref="A39:G39"/>
    <mergeCell ref="C17:D17"/>
    <mergeCell ref="A21:G21"/>
    <mergeCell ref="B8:C8"/>
    <mergeCell ref="B10:C10"/>
    <mergeCell ref="C24:D24"/>
    <mergeCell ref="C23:D23"/>
    <mergeCell ref="A33:G33"/>
    <mergeCell ref="A4:F4"/>
    <mergeCell ref="A12:F12"/>
    <mergeCell ref="B6:C6"/>
    <mergeCell ref="B9:C9"/>
    <mergeCell ref="B7:C7"/>
    <mergeCell ref="A15:G15"/>
    <mergeCell ref="C18:D18"/>
    <mergeCell ref="A25:F25"/>
    <mergeCell ref="A37:C37"/>
    <mergeCell ref="A27:G27"/>
    <mergeCell ref="A65:C65"/>
    <mergeCell ref="B91:B92"/>
    <mergeCell ref="A94:F94"/>
    <mergeCell ref="A48:G48"/>
    <mergeCell ref="B35:C35"/>
    <mergeCell ref="B56:C56"/>
    <mergeCell ref="A71:G71"/>
    <mergeCell ref="A184:G184"/>
    <mergeCell ref="A91:A92"/>
    <mergeCell ref="A55:G55"/>
    <mergeCell ref="B41:D41"/>
    <mergeCell ref="B40:D40"/>
    <mergeCell ref="B234:C234"/>
    <mergeCell ref="B225:C225"/>
    <mergeCell ref="B160:D160"/>
    <mergeCell ref="B58:C58"/>
    <mergeCell ref="B62:C62"/>
    <mergeCell ref="B30:C30"/>
    <mergeCell ref="A45:D45"/>
    <mergeCell ref="A78:F78"/>
    <mergeCell ref="C73:D73"/>
    <mergeCell ref="B34:C34"/>
    <mergeCell ref="E177:F177"/>
    <mergeCell ref="A59:C59"/>
    <mergeCell ref="B157:D157"/>
    <mergeCell ref="A89:G89"/>
    <mergeCell ref="C108:D108"/>
  </mergeCells>
  <printOptions/>
  <pageMargins left="0.7" right="0.7" top="0.75" bottom="0.75" header="0.3" footer="0.3"/>
  <pageSetup fitToHeight="0" fitToWidth="1" horizontalDpi="600" verticalDpi="600" orientation="portrait" paperSize="9" scale="75" r:id="rId1"/>
  <rowBreaks count="1" manualBreakCount="1">
    <brk id="203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1">
      <selection activeCell="A1" sqref="A1:IV1"/>
    </sheetView>
  </sheetViews>
  <sheetFormatPr defaultColWidth="9.140625" defaultRowHeight="12.75"/>
  <cols>
    <col min="1" max="1" width="5.421875" style="0" customWidth="1"/>
    <col min="2" max="2" width="26.28125" style="0" customWidth="1"/>
    <col min="4" max="4" width="11.28125" style="0" customWidth="1"/>
    <col min="5" max="5" width="10.28125" style="0" customWidth="1"/>
    <col min="6" max="6" width="11.28125" style="0" customWidth="1"/>
    <col min="7" max="7" width="15.421875" style="0" customWidth="1"/>
  </cols>
  <sheetData>
    <row r="1" spans="1:7" ht="35.25" customHeight="1">
      <c r="A1" s="985" t="s">
        <v>229</v>
      </c>
      <c r="B1" s="985"/>
      <c r="C1" s="985"/>
      <c r="D1" s="985"/>
      <c r="E1" s="985"/>
      <c r="F1" s="985"/>
      <c r="G1" s="985"/>
    </row>
    <row r="2" spans="1:7" ht="15.75">
      <c r="A2" s="1120" t="s">
        <v>131</v>
      </c>
      <c r="B2" s="1120"/>
      <c r="C2" s="1120"/>
      <c r="D2" s="1120"/>
      <c r="E2" s="1120"/>
      <c r="F2" s="1120"/>
      <c r="G2" s="1120"/>
    </row>
    <row r="3" ht="13.5" thickBot="1"/>
    <row r="4" spans="1:7" ht="28.5" customHeight="1">
      <c r="A4" s="1121" t="s">
        <v>132</v>
      </c>
      <c r="B4" s="1122"/>
      <c r="C4" s="1122"/>
      <c r="D4" s="1122"/>
      <c r="E4" s="1122"/>
      <c r="F4" s="1122"/>
      <c r="G4" s="134">
        <f>G9+G15</f>
        <v>0</v>
      </c>
    </row>
    <row r="5" spans="1:7" ht="15.75">
      <c r="A5" s="960" t="s">
        <v>219</v>
      </c>
      <c r="B5" s="961"/>
      <c r="C5" s="961"/>
      <c r="D5" s="961"/>
      <c r="E5" s="961"/>
      <c r="F5" s="961"/>
      <c r="G5" s="962"/>
    </row>
    <row r="6" spans="1:7" ht="47.25">
      <c r="A6" s="124" t="s">
        <v>0</v>
      </c>
      <c r="B6" s="963" t="s">
        <v>92</v>
      </c>
      <c r="C6" s="963"/>
      <c r="D6" s="963"/>
      <c r="E6" s="48" t="s">
        <v>53</v>
      </c>
      <c r="F6" s="48" t="s">
        <v>54</v>
      </c>
      <c r="G6" s="125" t="s">
        <v>51</v>
      </c>
    </row>
    <row r="7" spans="1:7" ht="15.75">
      <c r="A7" s="124">
        <v>1</v>
      </c>
      <c r="B7" s="956"/>
      <c r="C7" s="956"/>
      <c r="D7" s="956"/>
      <c r="E7" s="45"/>
      <c r="F7" s="45"/>
      <c r="G7" s="126">
        <f>E7*F7</f>
        <v>0</v>
      </c>
    </row>
    <row r="8" spans="1:7" ht="15.75">
      <c r="A8" s="127" t="s">
        <v>35</v>
      </c>
      <c r="B8" s="956"/>
      <c r="C8" s="956"/>
      <c r="D8" s="956"/>
      <c r="E8" s="95"/>
      <c r="F8" s="95"/>
      <c r="G8" s="128">
        <f>E8*F8</f>
        <v>0</v>
      </c>
    </row>
    <row r="9" spans="1:7" ht="15.75">
      <c r="A9" s="1125" t="s">
        <v>1</v>
      </c>
      <c r="B9" s="1126"/>
      <c r="C9" s="1126"/>
      <c r="D9" s="1126"/>
      <c r="E9" s="189"/>
      <c r="F9" s="190"/>
      <c r="G9" s="191">
        <f>SUM(G7:G8)</f>
        <v>0</v>
      </c>
    </row>
    <row r="10" spans="1:7" ht="28.5" customHeight="1">
      <c r="A10" s="192"/>
      <c r="B10" s="193"/>
      <c r="C10" s="193"/>
      <c r="D10" s="193"/>
      <c r="E10" s="193"/>
      <c r="F10" s="193"/>
      <c r="G10" s="194"/>
    </row>
    <row r="11" spans="1:7" ht="15.75">
      <c r="A11" s="960" t="s">
        <v>220</v>
      </c>
      <c r="B11" s="961"/>
      <c r="C11" s="961"/>
      <c r="D11" s="961"/>
      <c r="E11" s="961"/>
      <c r="F11" s="961"/>
      <c r="G11" s="962"/>
    </row>
    <row r="12" spans="1:7" ht="47.25">
      <c r="A12" s="124" t="s">
        <v>0</v>
      </c>
      <c r="B12" s="963" t="s">
        <v>92</v>
      </c>
      <c r="C12" s="963"/>
      <c r="D12" s="963"/>
      <c r="E12" s="48" t="s">
        <v>53</v>
      </c>
      <c r="F12" s="48" t="s">
        <v>54</v>
      </c>
      <c r="G12" s="125" t="s">
        <v>51</v>
      </c>
    </row>
    <row r="13" spans="1:7" ht="15.75">
      <c r="A13" s="124">
        <v>1</v>
      </c>
      <c r="B13" s="956"/>
      <c r="C13" s="956"/>
      <c r="D13" s="956"/>
      <c r="E13" s="45"/>
      <c r="F13" s="45"/>
      <c r="G13" s="126">
        <f>E13*F13</f>
        <v>0</v>
      </c>
    </row>
    <row r="14" spans="1:7" ht="15.75">
      <c r="A14" s="127" t="s">
        <v>35</v>
      </c>
      <c r="B14" s="956"/>
      <c r="C14" s="956"/>
      <c r="D14" s="956"/>
      <c r="E14" s="95"/>
      <c r="F14" s="95"/>
      <c r="G14" s="128">
        <f>E14*F14</f>
        <v>0</v>
      </c>
    </row>
    <row r="15" spans="1:7" ht="16.5" thickBot="1">
      <c r="A15" s="964" t="s">
        <v>1</v>
      </c>
      <c r="B15" s="965"/>
      <c r="C15" s="965"/>
      <c r="D15" s="965"/>
      <c r="E15" s="131"/>
      <c r="F15" s="132"/>
      <c r="G15" s="133">
        <f>SUM(G13:G14)</f>
        <v>0</v>
      </c>
    </row>
    <row r="16" ht="31.5" customHeight="1" thickBot="1"/>
    <row r="17" spans="1:7" ht="15.75">
      <c r="A17" s="1123" t="s">
        <v>133</v>
      </c>
      <c r="B17" s="1124"/>
      <c r="C17" s="1124"/>
      <c r="D17" s="1124"/>
      <c r="E17" s="1124"/>
      <c r="F17" s="1124"/>
      <c r="G17" s="134">
        <f>G22</f>
        <v>0</v>
      </c>
    </row>
    <row r="18" spans="1:7" ht="15.75">
      <c r="A18" s="960" t="s">
        <v>202</v>
      </c>
      <c r="B18" s="961"/>
      <c r="C18" s="961"/>
      <c r="D18" s="961"/>
      <c r="E18" s="961"/>
      <c r="F18" s="961"/>
      <c r="G18" s="962"/>
    </row>
    <row r="19" spans="1:7" ht="47.25">
      <c r="A19" s="124" t="s">
        <v>0</v>
      </c>
      <c r="B19" s="963" t="s">
        <v>92</v>
      </c>
      <c r="C19" s="963"/>
      <c r="D19" s="963"/>
      <c r="E19" s="48" t="s">
        <v>53</v>
      </c>
      <c r="F19" s="48" t="s">
        <v>54</v>
      </c>
      <c r="G19" s="125" t="s">
        <v>51</v>
      </c>
    </row>
    <row r="20" spans="1:7" ht="15.75">
      <c r="A20" s="124">
        <v>1</v>
      </c>
      <c r="B20" s="956"/>
      <c r="C20" s="956"/>
      <c r="D20" s="956"/>
      <c r="E20" s="45"/>
      <c r="F20" s="45"/>
      <c r="G20" s="126">
        <f>E20*F20</f>
        <v>0</v>
      </c>
    </row>
    <row r="21" spans="1:7" ht="15.75">
      <c r="A21" s="127" t="s">
        <v>35</v>
      </c>
      <c r="B21" s="956"/>
      <c r="C21" s="956"/>
      <c r="D21" s="956"/>
      <c r="E21" s="95"/>
      <c r="F21" s="95"/>
      <c r="G21" s="128">
        <f>E21*F21</f>
        <v>0</v>
      </c>
    </row>
    <row r="22" spans="1:7" ht="16.5" thickBot="1">
      <c r="A22" s="964" t="s">
        <v>1</v>
      </c>
      <c r="B22" s="965"/>
      <c r="C22" s="965"/>
      <c r="D22" s="965"/>
      <c r="E22" s="131"/>
      <c r="F22" s="132"/>
      <c r="G22" s="133">
        <f>SUM(G20:G21)</f>
        <v>0</v>
      </c>
    </row>
  </sheetData>
  <sheetProtection/>
  <mergeCells count="19">
    <mergeCell ref="A2:G2"/>
    <mergeCell ref="A22:D22"/>
    <mergeCell ref="A4:F4"/>
    <mergeCell ref="A17:F17"/>
    <mergeCell ref="A5:G5"/>
    <mergeCell ref="B6:D6"/>
    <mergeCell ref="B7:D7"/>
    <mergeCell ref="B8:D8"/>
    <mergeCell ref="A9:D9"/>
    <mergeCell ref="A1:G1"/>
    <mergeCell ref="B19:D19"/>
    <mergeCell ref="B20:D20"/>
    <mergeCell ref="A18:G18"/>
    <mergeCell ref="B21:D21"/>
    <mergeCell ref="A11:G11"/>
    <mergeCell ref="B12:D12"/>
    <mergeCell ref="B13:D13"/>
    <mergeCell ref="B14:D14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п.Чиринда Зам Главы (Шулунова Е.И.)</cp:lastModifiedBy>
  <cp:lastPrinted>2023-01-24T05:56:27Z</cp:lastPrinted>
  <dcterms:created xsi:type="dcterms:W3CDTF">1996-10-08T23:32:33Z</dcterms:created>
  <dcterms:modified xsi:type="dcterms:W3CDTF">2023-04-20T10:04:01Z</dcterms:modified>
  <cp:category/>
  <cp:version/>
  <cp:contentType/>
  <cp:contentStatus/>
</cp:coreProperties>
</file>